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2.xml" ContentType="application/vnd.openxmlformats-officedocument.spreadsheetml.pivotTable+xml"/>
  <Override PartName="/xl/drawings/drawing8.xml" ContentType="application/vnd.openxmlformats-officedocument.drawing+xml"/>
  <Override PartName="/xl/pivotTables/pivotTable3.xml" ContentType="application/vnd.openxmlformats-officedocument.spreadsheetml.pivotTable+xml"/>
  <Override PartName="/xl/drawings/drawing9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en\Downloads\FINAL 2023 (1)\"/>
    </mc:Choice>
  </mc:AlternateContent>
  <xr:revisionPtr revIDLastSave="0" documentId="8_{AF85C445-877E-754C-B651-08577DD79326}" xr6:coauthVersionLast="47" xr6:coauthVersionMax="47" xr10:uidLastSave="{00000000-0000-0000-0000-000000000000}"/>
  <bookViews>
    <workbookView xWindow="0" yWindow="0" windowWidth="20490" windowHeight="7650" tabRatio="950" firstSheet="1" activeTab="6" xr2:uid="{00000000-000D-0000-FFFF-FFFF00000000}"/>
  </bookViews>
  <sheets>
    <sheet name="Proyecciones" sheetId="46" state="hidden" r:id="rId1"/>
    <sheet name="CUENTA FF" sheetId="55" state="hidden" r:id="rId2"/>
    <sheet name="Proyeccion de Egresos 2023" sheetId="58" r:id="rId3"/>
    <sheet name="Proyeccion de Egresos" sheetId="53" state="hidden" r:id="rId4"/>
    <sheet name="PLANTILLA 2023" sheetId="57" state="hidden" r:id="rId5"/>
    <sheet name="CLAS FUENTE FIN" sheetId="44" r:id="rId6"/>
    <sheet name="CLAS OBJETO DEL GASTO" sheetId="35" r:id="rId7"/>
    <sheet name="BASE" sheetId="1" state="hidden" r:id="rId8"/>
    <sheet name="DIN PARTIDA" sheetId="54" state="hidden" r:id="rId9"/>
    <sheet name="Plantilla" sheetId="56" state="hidden" r:id="rId10"/>
    <sheet name="CLAS TIPO GASTO" sheetId="37" r:id="rId11"/>
    <sheet name="CLAS ADMIN" sheetId="38" r:id="rId12"/>
    <sheet name="DIN FINALIDAD" sheetId="40" state="hidden" r:id="rId13"/>
    <sheet name="CLAS PROGRAMATICA" sheetId="41" r:id="rId14"/>
    <sheet name="DIN PROGRAMÁTICO" sheetId="28" state="hidden" r:id="rId15"/>
    <sheet name="CLAS FUNCIONAL" sheetId="42" r:id="rId16"/>
    <sheet name="Programático" sheetId="49" state="hidden" r:id="rId17"/>
    <sheet name="Unidad Resp" sheetId="52" state="hidden" r:id="rId18"/>
    <sheet name="DIN PARTIDAS" sheetId="36" state="hidden" r:id="rId19"/>
    <sheet name="FINALIDAD" sheetId="39" r:id="rId20"/>
    <sheet name="DIN SUBFUNCIÓN" sheetId="29" state="hidden" r:id="rId21"/>
    <sheet name="CATÁLOGO" sheetId="4" state="hidden" r:id="rId22"/>
    <sheet name="DIN COG" sheetId="18" state="hidden" r:id="rId23"/>
  </sheets>
  <definedNames>
    <definedName name="_xlnm._FilterDatabase" localSheetId="7" hidden="1">BASE!$B$2:$Q$800</definedName>
    <definedName name="_xlnm._FilterDatabase" localSheetId="6" hidden="1">'CLAS OBJETO DEL GASTO'!$A$6:$L$350</definedName>
    <definedName name="_xlnm._FilterDatabase" localSheetId="13" hidden="1">'CLAS PROGRAMATICA'!$B$6:$E$36</definedName>
    <definedName name="_xlnm._FilterDatabase" localSheetId="19" hidden="1">FINALIDAD!$B$6:$E$148</definedName>
    <definedName name="_xlnm._FilterDatabase" localSheetId="4" hidden="1">'PLANTILLA 2023'!$A$4:$G$134</definedName>
  </definedNames>
  <calcPr calcId="191028"/>
  <pivotCaches>
    <pivotCache cacheId="0" r:id="rId2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58" l="1"/>
  <c r="N4" i="58"/>
  <c r="M4" i="58"/>
  <c r="J2" i="58"/>
  <c r="I2" i="58"/>
  <c r="I3" i="53"/>
  <c r="J3" i="58"/>
  <c r="O29" i="58"/>
  <c r="N29" i="58"/>
  <c r="M29" i="58"/>
  <c r="D149" i="54"/>
  <c r="C149" i="54"/>
  <c r="D148" i="54"/>
  <c r="C148" i="54"/>
  <c r="U753" i="1"/>
  <c r="Q753" i="1"/>
  <c r="M753" i="1"/>
  <c r="L753" i="1"/>
  <c r="U682" i="1"/>
  <c r="Q682" i="1"/>
  <c r="M682" i="1"/>
  <c r="L682" i="1"/>
  <c r="U713" i="1"/>
  <c r="Q713" i="1"/>
  <c r="M713" i="1"/>
  <c r="L713" i="1"/>
  <c r="I2" i="57"/>
  <c r="H1" i="57"/>
  <c r="H2" i="57"/>
  <c r="G2" i="57"/>
  <c r="F2" i="57"/>
  <c r="E2" i="57"/>
  <c r="F1" i="57"/>
  <c r="G1" i="57"/>
  <c r="E1" i="57"/>
  <c r="G6" i="44"/>
  <c r="G5" i="44"/>
  <c r="J5" i="44"/>
  <c r="J4" i="44"/>
  <c r="V4" i="56"/>
  <c r="T75" i="56"/>
  <c r="V75" i="56"/>
  <c r="T59" i="56"/>
  <c r="V59" i="56"/>
  <c r="T43" i="56"/>
  <c r="V43" i="56"/>
  <c r="T11" i="56"/>
  <c r="V11" i="56"/>
  <c r="T6" i="56"/>
  <c r="V6" i="56"/>
  <c r="T7" i="56"/>
  <c r="V7" i="56"/>
  <c r="T79" i="56"/>
  <c r="V79" i="56"/>
  <c r="T78" i="56"/>
  <c r="V78" i="56"/>
  <c r="T77" i="56"/>
  <c r="V77" i="56"/>
  <c r="T76" i="56"/>
  <c r="V76" i="56"/>
  <c r="T74" i="56"/>
  <c r="V74" i="56"/>
  <c r="T73" i="56"/>
  <c r="V73" i="56"/>
  <c r="T72" i="56"/>
  <c r="V72" i="56"/>
  <c r="T71" i="56"/>
  <c r="V71" i="56"/>
  <c r="T70" i="56"/>
  <c r="V70" i="56"/>
  <c r="T69" i="56"/>
  <c r="V69" i="56"/>
  <c r="T68" i="56"/>
  <c r="V68" i="56"/>
  <c r="T67" i="56"/>
  <c r="V67" i="56"/>
  <c r="T66" i="56"/>
  <c r="V66" i="56"/>
  <c r="T65" i="56"/>
  <c r="V65" i="56"/>
  <c r="T64" i="56"/>
  <c r="V64" i="56"/>
  <c r="T63" i="56"/>
  <c r="V63" i="56"/>
  <c r="T62" i="56"/>
  <c r="V62" i="56"/>
  <c r="T61" i="56"/>
  <c r="V61" i="56"/>
  <c r="T60" i="56"/>
  <c r="V60" i="56"/>
  <c r="T58" i="56"/>
  <c r="V58" i="56"/>
  <c r="T57" i="56"/>
  <c r="V57" i="56"/>
  <c r="T56" i="56"/>
  <c r="V56" i="56"/>
  <c r="T55" i="56"/>
  <c r="V55" i="56"/>
  <c r="T54" i="56"/>
  <c r="V54" i="56"/>
  <c r="T53" i="56"/>
  <c r="V53" i="56"/>
  <c r="T52" i="56"/>
  <c r="V52" i="56"/>
  <c r="T51" i="56"/>
  <c r="V51" i="56"/>
  <c r="T50" i="56"/>
  <c r="V50" i="56"/>
  <c r="T49" i="56"/>
  <c r="V49" i="56"/>
  <c r="T48" i="56"/>
  <c r="V48" i="56"/>
  <c r="T47" i="56"/>
  <c r="V47" i="56"/>
  <c r="T46" i="56"/>
  <c r="V46" i="56"/>
  <c r="T45" i="56"/>
  <c r="V45" i="56"/>
  <c r="T44" i="56"/>
  <c r="V44" i="56"/>
  <c r="T42" i="56"/>
  <c r="V42" i="56"/>
  <c r="T41" i="56"/>
  <c r="V41" i="56"/>
  <c r="T40" i="56"/>
  <c r="V40" i="56"/>
  <c r="T39" i="56"/>
  <c r="V39" i="56"/>
  <c r="T38" i="56"/>
  <c r="V38" i="56"/>
  <c r="T37" i="56"/>
  <c r="V37" i="56"/>
  <c r="T36" i="56"/>
  <c r="V36" i="56"/>
  <c r="T35" i="56"/>
  <c r="V35" i="56"/>
  <c r="T34" i="56"/>
  <c r="V34" i="56"/>
  <c r="T33" i="56"/>
  <c r="V33" i="56"/>
  <c r="T32" i="56"/>
  <c r="V32" i="56"/>
  <c r="T31" i="56"/>
  <c r="V31" i="56"/>
  <c r="T30" i="56"/>
  <c r="V30" i="56"/>
  <c r="T29" i="56"/>
  <c r="V29" i="56"/>
  <c r="T28" i="56"/>
  <c r="V28" i="56"/>
  <c r="T27" i="56"/>
  <c r="V27" i="56"/>
  <c r="T26" i="56"/>
  <c r="V26" i="56"/>
  <c r="T25" i="56"/>
  <c r="V25" i="56"/>
  <c r="T24" i="56"/>
  <c r="V24" i="56"/>
  <c r="T23" i="56"/>
  <c r="V23" i="56"/>
  <c r="T22" i="56"/>
  <c r="V22" i="56"/>
  <c r="T21" i="56"/>
  <c r="V21" i="56"/>
  <c r="T20" i="56"/>
  <c r="V20" i="56"/>
  <c r="T19" i="56"/>
  <c r="V19" i="56"/>
  <c r="T18" i="56"/>
  <c r="V18" i="56"/>
  <c r="T17" i="56"/>
  <c r="V17" i="56"/>
  <c r="T16" i="56"/>
  <c r="V16" i="56"/>
  <c r="T15" i="56"/>
  <c r="V15" i="56"/>
  <c r="T14" i="56"/>
  <c r="V14" i="56"/>
  <c r="T13" i="56"/>
  <c r="V13" i="56"/>
  <c r="T12" i="56"/>
  <c r="V12" i="56"/>
  <c r="T10" i="56"/>
  <c r="V10" i="56"/>
  <c r="T9" i="56"/>
  <c r="V9" i="56"/>
  <c r="T8" i="56"/>
  <c r="V8" i="56"/>
  <c r="V10" i="53"/>
  <c r="L8" i="53"/>
  <c r="M8" i="53"/>
  <c r="N8" i="53"/>
  <c r="L9" i="53"/>
  <c r="M9" i="53"/>
  <c r="N9" i="53"/>
  <c r="L10" i="53"/>
  <c r="M10" i="53"/>
  <c r="N10" i="53"/>
  <c r="L11" i="53"/>
  <c r="M11" i="53"/>
  <c r="N11" i="53"/>
  <c r="L12" i="53"/>
  <c r="M12" i="53"/>
  <c r="N12" i="53"/>
  <c r="L13" i="53"/>
  <c r="M13" i="53"/>
  <c r="N13" i="53"/>
  <c r="L14" i="53"/>
  <c r="M14" i="53"/>
  <c r="N14" i="53"/>
  <c r="L15" i="53"/>
  <c r="M15" i="53"/>
  <c r="N15" i="53"/>
  <c r="L16" i="53"/>
  <c r="M16" i="53"/>
  <c r="N16" i="53"/>
  <c r="L19" i="53"/>
  <c r="M19" i="53"/>
  <c r="N19" i="53"/>
  <c r="L20" i="53"/>
  <c r="M20" i="53"/>
  <c r="N20" i="53"/>
  <c r="L21" i="53"/>
  <c r="M21" i="53"/>
  <c r="N21" i="53"/>
  <c r="L22" i="53"/>
  <c r="M22" i="53"/>
  <c r="N22" i="53"/>
  <c r="L23" i="53"/>
  <c r="M23" i="53"/>
  <c r="N23" i="53"/>
  <c r="L24" i="53"/>
  <c r="M24" i="53"/>
  <c r="N24" i="53"/>
  <c r="L25" i="53"/>
  <c r="M25" i="53"/>
  <c r="N25" i="53"/>
  <c r="L26" i="53"/>
  <c r="M26" i="53"/>
  <c r="N26" i="53"/>
  <c r="L27" i="53"/>
  <c r="M27" i="53"/>
  <c r="N27" i="53"/>
  <c r="O27" i="53"/>
  <c r="P27" i="53"/>
  <c r="O16" i="53"/>
  <c r="R16" i="53"/>
  <c r="K13" i="53"/>
  <c r="K24" i="53"/>
  <c r="H16" i="53"/>
  <c r="K15" i="53"/>
  <c r="O15" i="53"/>
  <c r="K14" i="53"/>
  <c r="O14" i="53"/>
  <c r="Q14" i="53"/>
  <c r="K12" i="53"/>
  <c r="O12" i="53"/>
  <c r="K11" i="53"/>
  <c r="O11" i="53"/>
  <c r="K10" i="53"/>
  <c r="K9" i="53"/>
  <c r="K8" i="53"/>
  <c r="Q15" i="53"/>
  <c r="R15" i="53"/>
  <c r="Q11" i="53"/>
  <c r="R11" i="53"/>
  <c r="O24" i="53"/>
  <c r="P24" i="53"/>
  <c r="I6" i="53"/>
  <c r="J6" i="58"/>
  <c r="P16" i="53"/>
  <c r="Q27" i="53"/>
  <c r="H3" i="53"/>
  <c r="H5" i="53"/>
  <c r="I5" i="58"/>
  <c r="O10" i="53"/>
  <c r="Q10" i="53"/>
  <c r="K5" i="53"/>
  <c r="O9" i="53"/>
  <c r="Q9" i="53"/>
  <c r="H4" i="53"/>
  <c r="I4" i="58"/>
  <c r="I3" i="58"/>
  <c r="O13" i="53"/>
  <c r="H6" i="53"/>
  <c r="I6" i="58"/>
  <c r="R27" i="53"/>
  <c r="Q16" i="53"/>
  <c r="R12" i="53"/>
  <c r="Q12" i="53"/>
  <c r="P12" i="53"/>
  <c r="P9" i="53"/>
  <c r="Q24" i="53"/>
  <c r="Q13" i="53"/>
  <c r="P13" i="53"/>
  <c r="R13" i="53"/>
  <c r="N17" i="53"/>
  <c r="L17" i="53"/>
  <c r="O8" i="53"/>
  <c r="P10" i="53"/>
  <c r="P14" i="53"/>
  <c r="R10" i="53"/>
  <c r="R14" i="53"/>
  <c r="M17" i="53"/>
  <c r="P11" i="53"/>
  <c r="P15" i="53"/>
  <c r="H13" i="53"/>
  <c r="R24" i="53"/>
  <c r="R9" i="53"/>
  <c r="P8" i="53"/>
  <c r="R8" i="53"/>
  <c r="Q8" i="53"/>
  <c r="K26" i="53"/>
  <c r="K25" i="53"/>
  <c r="K23" i="53"/>
  <c r="K22" i="53"/>
  <c r="K21" i="53"/>
  <c r="I5" i="53"/>
  <c r="J5" i="58"/>
  <c r="K20" i="53"/>
  <c r="I4" i="53"/>
  <c r="J4" i="58"/>
  <c r="K19" i="53"/>
  <c r="N5" i="53"/>
  <c r="M5" i="53"/>
  <c r="L5" i="53"/>
  <c r="O22" i="53"/>
  <c r="H11" i="53"/>
  <c r="K17" i="53"/>
  <c r="O19" i="53"/>
  <c r="H8" i="53"/>
  <c r="I8" i="53"/>
  <c r="O23" i="53"/>
  <c r="H12" i="53"/>
  <c r="O20" i="53"/>
  <c r="H9" i="53"/>
  <c r="I9" i="53"/>
  <c r="O25" i="53"/>
  <c r="H14" i="53"/>
  <c r="O21" i="53"/>
  <c r="H10" i="53"/>
  <c r="I10" i="53"/>
  <c r="O26" i="53"/>
  <c r="H15" i="53"/>
  <c r="I16" i="53"/>
  <c r="I15" i="53"/>
  <c r="I14" i="53"/>
  <c r="I13" i="53"/>
  <c r="I12" i="53"/>
  <c r="I11" i="53"/>
  <c r="N4" i="1"/>
  <c r="D147" i="54"/>
  <c r="C147" i="54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G52" i="4"/>
  <c r="Q663" i="1"/>
  <c r="M663" i="1"/>
  <c r="L663" i="1"/>
  <c r="Q662" i="1"/>
  <c r="M662" i="1"/>
  <c r="L662" i="1"/>
  <c r="Q661" i="1"/>
  <c r="M661" i="1"/>
  <c r="L661" i="1"/>
  <c r="Q660" i="1"/>
  <c r="M660" i="1"/>
  <c r="L660" i="1"/>
  <c r="Q659" i="1"/>
  <c r="M659" i="1"/>
  <c r="L659" i="1"/>
  <c r="Q658" i="1"/>
  <c r="M658" i="1"/>
  <c r="L658" i="1"/>
  <c r="Q657" i="1"/>
  <c r="M657" i="1"/>
  <c r="L657" i="1"/>
  <c r="Q656" i="1"/>
  <c r="M656" i="1"/>
  <c r="L656" i="1"/>
  <c r="Q655" i="1"/>
  <c r="M655" i="1"/>
  <c r="L655" i="1"/>
  <c r="Q654" i="1"/>
  <c r="M654" i="1"/>
  <c r="L654" i="1"/>
  <c r="Q653" i="1"/>
  <c r="M653" i="1"/>
  <c r="L653" i="1"/>
  <c r="Q652" i="1"/>
  <c r="M652" i="1"/>
  <c r="L652" i="1"/>
  <c r="Q651" i="1"/>
  <c r="M651" i="1"/>
  <c r="L651" i="1"/>
  <c r="Q650" i="1"/>
  <c r="M650" i="1"/>
  <c r="L650" i="1"/>
  <c r="Q649" i="1"/>
  <c r="M649" i="1"/>
  <c r="L649" i="1"/>
  <c r="Q648" i="1"/>
  <c r="M648" i="1"/>
  <c r="L648" i="1"/>
  <c r="Q647" i="1"/>
  <c r="M647" i="1"/>
  <c r="L647" i="1"/>
  <c r="Q646" i="1"/>
  <c r="M646" i="1"/>
  <c r="L646" i="1"/>
  <c r="Q645" i="1"/>
  <c r="M645" i="1"/>
  <c r="L645" i="1"/>
  <c r="Q644" i="1"/>
  <c r="M644" i="1"/>
  <c r="L644" i="1"/>
  <c r="Q643" i="1"/>
  <c r="M643" i="1"/>
  <c r="L643" i="1"/>
  <c r="Q642" i="1"/>
  <c r="M642" i="1"/>
  <c r="L642" i="1"/>
  <c r="Q641" i="1"/>
  <c r="M641" i="1"/>
  <c r="L641" i="1"/>
  <c r="Q640" i="1"/>
  <c r="M640" i="1"/>
  <c r="L640" i="1"/>
  <c r="Q639" i="1"/>
  <c r="M639" i="1"/>
  <c r="L639" i="1"/>
  <c r="Q638" i="1"/>
  <c r="M638" i="1"/>
  <c r="L638" i="1"/>
  <c r="Q637" i="1"/>
  <c r="M637" i="1"/>
  <c r="L637" i="1"/>
  <c r="Q636" i="1"/>
  <c r="M636" i="1"/>
  <c r="L636" i="1"/>
  <c r="Q635" i="1"/>
  <c r="M635" i="1"/>
  <c r="L635" i="1"/>
  <c r="Q634" i="1"/>
  <c r="M634" i="1"/>
  <c r="L634" i="1"/>
  <c r="Q633" i="1"/>
  <c r="M633" i="1"/>
  <c r="L633" i="1"/>
  <c r="Q632" i="1"/>
  <c r="M632" i="1"/>
  <c r="L632" i="1"/>
  <c r="Q631" i="1"/>
  <c r="M631" i="1"/>
  <c r="L631" i="1"/>
  <c r="Q630" i="1"/>
  <c r="M630" i="1"/>
  <c r="L630" i="1"/>
  <c r="Q629" i="1"/>
  <c r="M629" i="1"/>
  <c r="L629" i="1"/>
  <c r="Q628" i="1"/>
  <c r="M628" i="1"/>
  <c r="L628" i="1"/>
  <c r="Q627" i="1"/>
  <c r="M627" i="1"/>
  <c r="L627" i="1"/>
  <c r="Q626" i="1"/>
  <c r="M626" i="1"/>
  <c r="L626" i="1"/>
  <c r="Q625" i="1"/>
  <c r="M625" i="1"/>
  <c r="L625" i="1"/>
  <c r="Q624" i="1"/>
  <c r="M624" i="1"/>
  <c r="L624" i="1"/>
  <c r="Q623" i="1"/>
  <c r="M623" i="1"/>
  <c r="L623" i="1"/>
  <c r="Q622" i="1"/>
  <c r="M622" i="1"/>
  <c r="L622" i="1"/>
  <c r="Q621" i="1"/>
  <c r="M621" i="1"/>
  <c r="L621" i="1"/>
  <c r="Q620" i="1"/>
  <c r="M620" i="1"/>
  <c r="L620" i="1"/>
  <c r="Q619" i="1"/>
  <c r="M619" i="1"/>
  <c r="L619" i="1"/>
  <c r="Q618" i="1"/>
  <c r="M618" i="1"/>
  <c r="L618" i="1"/>
  <c r="Q617" i="1"/>
  <c r="M617" i="1"/>
  <c r="L617" i="1"/>
  <c r="Q616" i="1"/>
  <c r="M616" i="1"/>
  <c r="L616" i="1"/>
  <c r="Q615" i="1"/>
  <c r="M615" i="1"/>
  <c r="L615" i="1"/>
  <c r="Q614" i="1"/>
  <c r="M614" i="1"/>
  <c r="L614" i="1"/>
  <c r="Q613" i="1"/>
  <c r="M613" i="1"/>
  <c r="L613" i="1"/>
  <c r="Q612" i="1"/>
  <c r="M612" i="1"/>
  <c r="L612" i="1"/>
  <c r="Q611" i="1"/>
  <c r="M611" i="1"/>
  <c r="L611" i="1"/>
  <c r="Q610" i="1"/>
  <c r="M610" i="1"/>
  <c r="L610" i="1"/>
  <c r="Q609" i="1"/>
  <c r="M609" i="1"/>
  <c r="L609" i="1"/>
  <c r="Q608" i="1"/>
  <c r="M608" i="1"/>
  <c r="L608" i="1"/>
  <c r="Q607" i="1"/>
  <c r="M607" i="1"/>
  <c r="L607" i="1"/>
  <c r="Q606" i="1"/>
  <c r="M606" i="1"/>
  <c r="L606" i="1"/>
  <c r="Q605" i="1"/>
  <c r="M605" i="1"/>
  <c r="L605" i="1"/>
  <c r="Q604" i="1"/>
  <c r="M604" i="1"/>
  <c r="L604" i="1"/>
  <c r="Q26" i="53"/>
  <c r="R26" i="53"/>
  <c r="P26" i="53"/>
  <c r="R25" i="53"/>
  <c r="P25" i="53"/>
  <c r="Q25" i="53"/>
  <c r="P23" i="53"/>
  <c r="Q23" i="53"/>
  <c r="R23" i="53"/>
  <c r="R21" i="53"/>
  <c r="Q21" i="53"/>
  <c r="P21" i="53"/>
  <c r="Q20" i="53"/>
  <c r="R20" i="53"/>
  <c r="P20" i="53"/>
  <c r="P19" i="53"/>
  <c r="R19" i="53"/>
  <c r="Q19" i="53"/>
  <c r="Q22" i="53"/>
  <c r="R22" i="53"/>
  <c r="P22" i="53"/>
  <c r="R604" i="1"/>
  <c r="P29" i="53"/>
  <c r="Q29" i="53"/>
  <c r="R29" i="53"/>
  <c r="O3" i="56"/>
  <c r="O2" i="56"/>
  <c r="K2" i="56"/>
  <c r="H3" i="56"/>
  <c r="H2" i="56"/>
  <c r="O1" i="56"/>
  <c r="K1" i="56"/>
  <c r="H1" i="56"/>
  <c r="I1" i="56"/>
  <c r="J1" i="56"/>
  <c r="F1" i="56"/>
  <c r="E1" i="56"/>
  <c r="I2" i="56"/>
  <c r="J2" i="56"/>
  <c r="F2" i="56"/>
  <c r="P79" i="56"/>
  <c r="Q79" i="56"/>
  <c r="R79" i="56"/>
  <c r="S79" i="56"/>
  <c r="U79" i="56"/>
  <c r="P75" i="56"/>
  <c r="Q75" i="56"/>
  <c r="R75" i="56"/>
  <c r="S75" i="56"/>
  <c r="U75" i="56"/>
  <c r="P71" i="56"/>
  <c r="Q71" i="56"/>
  <c r="R71" i="56"/>
  <c r="S71" i="56"/>
  <c r="U71" i="56"/>
  <c r="P67" i="56"/>
  <c r="Q67" i="56"/>
  <c r="R67" i="56"/>
  <c r="S67" i="56"/>
  <c r="U67" i="56"/>
  <c r="P63" i="56"/>
  <c r="Q63" i="56"/>
  <c r="R63" i="56"/>
  <c r="S63" i="56"/>
  <c r="U63" i="56"/>
  <c r="P59" i="56"/>
  <c r="Q59" i="56"/>
  <c r="R59" i="56"/>
  <c r="S59" i="56"/>
  <c r="U59" i="56"/>
  <c r="P55" i="56"/>
  <c r="Q55" i="56"/>
  <c r="R55" i="56"/>
  <c r="S55" i="56"/>
  <c r="U55" i="56"/>
  <c r="P51" i="56"/>
  <c r="Q51" i="56"/>
  <c r="R51" i="56"/>
  <c r="S51" i="56"/>
  <c r="U51" i="56"/>
  <c r="P47" i="56"/>
  <c r="Q47" i="56"/>
  <c r="R47" i="56"/>
  <c r="S47" i="56"/>
  <c r="U47" i="56"/>
  <c r="P43" i="56"/>
  <c r="Q43" i="56"/>
  <c r="R43" i="56"/>
  <c r="S43" i="56"/>
  <c r="U43" i="56"/>
  <c r="P39" i="56"/>
  <c r="Q39" i="56"/>
  <c r="R39" i="56"/>
  <c r="S39" i="56"/>
  <c r="U39" i="56"/>
  <c r="P35" i="56"/>
  <c r="Q35" i="56"/>
  <c r="R35" i="56"/>
  <c r="S35" i="56"/>
  <c r="U35" i="56"/>
  <c r="P31" i="56"/>
  <c r="Q31" i="56"/>
  <c r="R31" i="56"/>
  <c r="S31" i="56"/>
  <c r="U31" i="56"/>
  <c r="P27" i="56"/>
  <c r="Q27" i="56"/>
  <c r="R27" i="56"/>
  <c r="S27" i="56"/>
  <c r="U27" i="56"/>
  <c r="P23" i="56"/>
  <c r="Q23" i="56"/>
  <c r="R23" i="56"/>
  <c r="S23" i="56"/>
  <c r="U23" i="56"/>
  <c r="P19" i="56"/>
  <c r="Q19" i="56"/>
  <c r="R19" i="56"/>
  <c r="S19" i="56"/>
  <c r="U19" i="56"/>
  <c r="P15" i="56"/>
  <c r="Q15" i="56"/>
  <c r="R15" i="56"/>
  <c r="S15" i="56"/>
  <c r="U15" i="56"/>
  <c r="P11" i="56"/>
  <c r="Q11" i="56"/>
  <c r="R11" i="56"/>
  <c r="S11" i="56"/>
  <c r="U11" i="56"/>
  <c r="P76" i="56"/>
  <c r="Q76" i="56"/>
  <c r="R76" i="56"/>
  <c r="S76" i="56"/>
  <c r="U76" i="56"/>
  <c r="P72" i="56"/>
  <c r="Q72" i="56"/>
  <c r="R72" i="56"/>
  <c r="S72" i="56"/>
  <c r="U72" i="56"/>
  <c r="P68" i="56"/>
  <c r="Q68" i="56"/>
  <c r="R68" i="56"/>
  <c r="S68" i="56"/>
  <c r="U68" i="56"/>
  <c r="P64" i="56"/>
  <c r="Q64" i="56"/>
  <c r="R64" i="56"/>
  <c r="S64" i="56"/>
  <c r="U64" i="56"/>
  <c r="P60" i="56"/>
  <c r="Q60" i="56"/>
  <c r="R60" i="56"/>
  <c r="S60" i="56"/>
  <c r="U60" i="56"/>
  <c r="P56" i="56"/>
  <c r="Q56" i="56"/>
  <c r="R56" i="56"/>
  <c r="S56" i="56"/>
  <c r="U56" i="56"/>
  <c r="P52" i="56"/>
  <c r="Q52" i="56"/>
  <c r="R52" i="56"/>
  <c r="S52" i="56"/>
  <c r="U52" i="56"/>
  <c r="P48" i="56"/>
  <c r="Q48" i="56"/>
  <c r="R48" i="56"/>
  <c r="S48" i="56"/>
  <c r="U48" i="56"/>
  <c r="P44" i="56"/>
  <c r="Q44" i="56"/>
  <c r="R44" i="56"/>
  <c r="S44" i="56"/>
  <c r="U44" i="56"/>
  <c r="P40" i="56"/>
  <c r="Q40" i="56"/>
  <c r="R40" i="56"/>
  <c r="S40" i="56"/>
  <c r="U40" i="56"/>
  <c r="P36" i="56"/>
  <c r="Q36" i="56"/>
  <c r="R36" i="56"/>
  <c r="S36" i="56"/>
  <c r="U36" i="56"/>
  <c r="P32" i="56"/>
  <c r="Q32" i="56"/>
  <c r="R32" i="56"/>
  <c r="S32" i="56"/>
  <c r="U32" i="56"/>
  <c r="P28" i="56"/>
  <c r="Q28" i="56"/>
  <c r="R28" i="56"/>
  <c r="S28" i="56"/>
  <c r="U28" i="56"/>
  <c r="P24" i="56"/>
  <c r="Q24" i="56"/>
  <c r="R24" i="56"/>
  <c r="S24" i="56"/>
  <c r="U24" i="56"/>
  <c r="P20" i="56"/>
  <c r="Q20" i="56"/>
  <c r="R20" i="56"/>
  <c r="S20" i="56"/>
  <c r="U20" i="56"/>
  <c r="P16" i="56"/>
  <c r="Q16" i="56"/>
  <c r="R16" i="56"/>
  <c r="S16" i="56"/>
  <c r="U16" i="56"/>
  <c r="P12" i="56"/>
  <c r="Q12" i="56"/>
  <c r="R12" i="56"/>
  <c r="S12" i="56"/>
  <c r="U12" i="56"/>
  <c r="P8" i="56"/>
  <c r="Q8" i="56"/>
  <c r="R8" i="56"/>
  <c r="P74" i="56"/>
  <c r="Q74" i="56"/>
  <c r="R74" i="56"/>
  <c r="S74" i="56"/>
  <c r="U74" i="56"/>
  <c r="P66" i="56"/>
  <c r="Q66" i="56"/>
  <c r="R66" i="56"/>
  <c r="S66" i="56"/>
  <c r="U66" i="56"/>
  <c r="P58" i="56"/>
  <c r="Q58" i="56"/>
  <c r="R58" i="56"/>
  <c r="S58" i="56"/>
  <c r="U58" i="56"/>
  <c r="P50" i="56"/>
  <c r="Q50" i="56"/>
  <c r="R50" i="56"/>
  <c r="S50" i="56"/>
  <c r="U50" i="56"/>
  <c r="P42" i="56"/>
  <c r="Q42" i="56"/>
  <c r="R42" i="56"/>
  <c r="S42" i="56"/>
  <c r="U42" i="56"/>
  <c r="P34" i="56"/>
  <c r="Q34" i="56"/>
  <c r="R34" i="56"/>
  <c r="S34" i="56"/>
  <c r="U34" i="56"/>
  <c r="P26" i="56"/>
  <c r="Q26" i="56"/>
  <c r="R26" i="56"/>
  <c r="S26" i="56"/>
  <c r="U26" i="56"/>
  <c r="P18" i="56"/>
  <c r="Q18" i="56"/>
  <c r="R18" i="56"/>
  <c r="S18" i="56"/>
  <c r="U18" i="56"/>
  <c r="P10" i="56"/>
  <c r="Q10" i="56"/>
  <c r="R10" i="56"/>
  <c r="S10" i="56"/>
  <c r="U10" i="56"/>
  <c r="P78" i="56"/>
  <c r="Q78" i="56"/>
  <c r="R78" i="56"/>
  <c r="S78" i="56"/>
  <c r="U78" i="56"/>
  <c r="P62" i="56"/>
  <c r="Q62" i="56"/>
  <c r="R62" i="56"/>
  <c r="S62" i="56"/>
  <c r="U62" i="56"/>
  <c r="P46" i="56"/>
  <c r="Q46" i="56"/>
  <c r="R46" i="56"/>
  <c r="S46" i="56"/>
  <c r="U46" i="56"/>
  <c r="P30" i="56"/>
  <c r="Q30" i="56"/>
  <c r="R30" i="56"/>
  <c r="S30" i="56"/>
  <c r="U30" i="56"/>
  <c r="P14" i="56"/>
  <c r="Q14" i="56"/>
  <c r="R14" i="56"/>
  <c r="S14" i="56"/>
  <c r="U14" i="56"/>
  <c r="P69" i="56"/>
  <c r="Q69" i="56"/>
  <c r="R69" i="56"/>
  <c r="S69" i="56"/>
  <c r="U69" i="56"/>
  <c r="P53" i="56"/>
  <c r="Q53" i="56"/>
  <c r="R53" i="56"/>
  <c r="S53" i="56"/>
  <c r="U53" i="56"/>
  <c r="P37" i="56"/>
  <c r="Q37" i="56"/>
  <c r="R37" i="56"/>
  <c r="S37" i="56"/>
  <c r="U37" i="56"/>
  <c r="P21" i="56"/>
  <c r="Q21" i="56"/>
  <c r="R21" i="56"/>
  <c r="S21" i="56"/>
  <c r="U21" i="56"/>
  <c r="P73" i="56"/>
  <c r="Q73" i="56"/>
  <c r="R73" i="56"/>
  <c r="S73" i="56"/>
  <c r="U73" i="56"/>
  <c r="P65" i="56"/>
  <c r="Q65" i="56"/>
  <c r="R65" i="56"/>
  <c r="S65" i="56"/>
  <c r="U65" i="56"/>
  <c r="P57" i="56"/>
  <c r="Q57" i="56"/>
  <c r="R57" i="56"/>
  <c r="S57" i="56"/>
  <c r="U57" i="56"/>
  <c r="P49" i="56"/>
  <c r="Q49" i="56"/>
  <c r="R49" i="56"/>
  <c r="S49" i="56"/>
  <c r="U49" i="56"/>
  <c r="P41" i="56"/>
  <c r="Q41" i="56"/>
  <c r="R41" i="56"/>
  <c r="S41" i="56"/>
  <c r="U41" i="56"/>
  <c r="P33" i="56"/>
  <c r="Q33" i="56"/>
  <c r="R33" i="56"/>
  <c r="S33" i="56"/>
  <c r="U33" i="56"/>
  <c r="P25" i="56"/>
  <c r="Q25" i="56"/>
  <c r="R25" i="56"/>
  <c r="S25" i="56"/>
  <c r="U25" i="56"/>
  <c r="P17" i="56"/>
  <c r="Q17" i="56"/>
  <c r="R17" i="56"/>
  <c r="S17" i="56"/>
  <c r="U17" i="56"/>
  <c r="P9" i="56"/>
  <c r="Q9" i="56"/>
  <c r="R9" i="56"/>
  <c r="S9" i="56"/>
  <c r="U9" i="56"/>
  <c r="P70" i="56"/>
  <c r="Q70" i="56"/>
  <c r="R70" i="56"/>
  <c r="S70" i="56"/>
  <c r="U70" i="56"/>
  <c r="P54" i="56"/>
  <c r="Q54" i="56"/>
  <c r="R54" i="56"/>
  <c r="S54" i="56"/>
  <c r="U54" i="56"/>
  <c r="P38" i="56"/>
  <c r="Q38" i="56"/>
  <c r="R38" i="56"/>
  <c r="S38" i="56"/>
  <c r="U38" i="56"/>
  <c r="P22" i="56"/>
  <c r="Q22" i="56"/>
  <c r="R22" i="56"/>
  <c r="S22" i="56"/>
  <c r="U22" i="56"/>
  <c r="P77" i="56"/>
  <c r="Q77" i="56"/>
  <c r="R77" i="56"/>
  <c r="S77" i="56"/>
  <c r="U77" i="56"/>
  <c r="P61" i="56"/>
  <c r="Q61" i="56"/>
  <c r="R61" i="56"/>
  <c r="S61" i="56"/>
  <c r="U61" i="56"/>
  <c r="P45" i="56"/>
  <c r="Q45" i="56"/>
  <c r="R45" i="56"/>
  <c r="S45" i="56"/>
  <c r="U45" i="56"/>
  <c r="P29" i="56"/>
  <c r="Q29" i="56"/>
  <c r="R29" i="56"/>
  <c r="S29" i="56"/>
  <c r="U29" i="56"/>
  <c r="P13" i="56"/>
  <c r="Q13" i="56"/>
  <c r="R13" i="56"/>
  <c r="S13" i="56"/>
  <c r="U13" i="56"/>
  <c r="L2" i="56"/>
  <c r="L1" i="56"/>
  <c r="G347" i="35"/>
  <c r="G345" i="35"/>
  <c r="G343" i="35"/>
  <c r="G341" i="35"/>
  <c r="G339" i="35"/>
  <c r="G334" i="35"/>
  <c r="G333" i="35"/>
  <c r="G330" i="35"/>
  <c r="G321" i="35"/>
  <c r="G312" i="35"/>
  <c r="G301" i="35"/>
  <c r="G296" i="35"/>
  <c r="G286" i="35"/>
  <c r="G277" i="35"/>
  <c r="G275" i="35"/>
  <c r="G268" i="35"/>
  <c r="G265" i="35"/>
  <c r="G260" i="35"/>
  <c r="G253" i="35"/>
  <c r="G248" i="35"/>
  <c r="G242" i="35"/>
  <c r="G235" i="35"/>
  <c r="G231" i="35"/>
  <c r="G222" i="35"/>
  <c r="G212" i="35"/>
  <c r="G206" i="35"/>
  <c r="G196" i="35"/>
  <c r="G187" i="35"/>
  <c r="G181" i="35"/>
  <c r="G171" i="35"/>
  <c r="G163" i="35"/>
  <c r="G153" i="35"/>
  <c r="G143" i="35"/>
  <c r="G133" i="35"/>
  <c r="G123" i="35"/>
  <c r="G113" i="35"/>
  <c r="G102" i="35"/>
  <c r="G98" i="35"/>
  <c r="G92" i="35"/>
  <c r="G89" i="35"/>
  <c r="G81" i="35"/>
  <c r="G71" i="35"/>
  <c r="G61" i="35"/>
  <c r="G57" i="35"/>
  <c r="G48" i="35"/>
  <c r="G44" i="35"/>
  <c r="G41" i="35"/>
  <c r="G39" i="35"/>
  <c r="G32" i="35"/>
  <c r="G27" i="35"/>
  <c r="G18" i="35"/>
  <c r="G13" i="35"/>
  <c r="G8" i="35"/>
  <c r="F349" i="35"/>
  <c r="F348" i="35"/>
  <c r="F347" i="35"/>
  <c r="F346" i="35"/>
  <c r="F345" i="35"/>
  <c r="F344" i="35"/>
  <c r="F343" i="35"/>
  <c r="F342" i="35"/>
  <c r="F341" i="35"/>
  <c r="F340" i="35"/>
  <c r="F339" i="35"/>
  <c r="F338" i="35"/>
  <c r="F337" i="35"/>
  <c r="F336" i="35"/>
  <c r="F335" i="35"/>
  <c r="F334" i="35"/>
  <c r="F333" i="35"/>
  <c r="F332" i="35"/>
  <c r="F331" i="35"/>
  <c r="F330" i="35"/>
  <c r="F329" i="35"/>
  <c r="F328" i="35"/>
  <c r="F327" i="35"/>
  <c r="F326" i="35"/>
  <c r="F325" i="35"/>
  <c r="F324" i="35"/>
  <c r="F323" i="35"/>
  <c r="F322" i="35"/>
  <c r="F321" i="35"/>
  <c r="F320" i="35"/>
  <c r="F319" i="35"/>
  <c r="F318" i="35"/>
  <c r="F317" i="35"/>
  <c r="F316" i="35"/>
  <c r="F315" i="35"/>
  <c r="F314" i="35"/>
  <c r="F313" i="35"/>
  <c r="F312" i="35"/>
  <c r="F311" i="35"/>
  <c r="F310" i="35"/>
  <c r="F309" i="35"/>
  <c r="F308" i="35"/>
  <c r="F307" i="35"/>
  <c r="F306" i="35"/>
  <c r="F305" i="35"/>
  <c r="F304" i="35"/>
  <c r="F303" i="35"/>
  <c r="F302" i="35"/>
  <c r="F301" i="35"/>
  <c r="F300" i="35"/>
  <c r="F299" i="35"/>
  <c r="F298" i="35"/>
  <c r="F297" i="35"/>
  <c r="F296" i="35"/>
  <c r="F295" i="35"/>
  <c r="F294" i="35"/>
  <c r="F293" i="35"/>
  <c r="F292" i="35"/>
  <c r="F291" i="35"/>
  <c r="F290" i="35"/>
  <c r="F289" i="35"/>
  <c r="F288" i="35"/>
  <c r="F287" i="35"/>
  <c r="F286" i="35"/>
  <c r="F285" i="35"/>
  <c r="F284" i="35"/>
  <c r="F283" i="35"/>
  <c r="F282" i="35"/>
  <c r="F281" i="35"/>
  <c r="F280" i="35"/>
  <c r="F279" i="35"/>
  <c r="F278" i="35"/>
  <c r="F277" i="35"/>
  <c r="F276" i="35"/>
  <c r="F275" i="35"/>
  <c r="F274" i="35"/>
  <c r="F273" i="35"/>
  <c r="F272" i="35"/>
  <c r="F271" i="35"/>
  <c r="F270" i="35"/>
  <c r="F269" i="35"/>
  <c r="F268" i="35"/>
  <c r="F267" i="35"/>
  <c r="F266" i="35"/>
  <c r="F265" i="35"/>
  <c r="F264" i="35"/>
  <c r="F263" i="35"/>
  <c r="F262" i="35"/>
  <c r="F261" i="35"/>
  <c r="F260" i="35"/>
  <c r="F259" i="35"/>
  <c r="F258" i="35"/>
  <c r="F257" i="35"/>
  <c r="F256" i="35"/>
  <c r="F255" i="35"/>
  <c r="F254" i="35"/>
  <c r="F253" i="35"/>
  <c r="F252" i="35"/>
  <c r="F251" i="35"/>
  <c r="F250" i="35"/>
  <c r="F249" i="35"/>
  <c r="F248" i="35"/>
  <c r="F247" i="35"/>
  <c r="F246" i="35"/>
  <c r="F245" i="35"/>
  <c r="F244" i="35"/>
  <c r="F243" i="35"/>
  <c r="F242" i="35"/>
  <c r="F241" i="35"/>
  <c r="F240" i="35"/>
  <c r="F239" i="35"/>
  <c r="F238" i="35"/>
  <c r="F237" i="35"/>
  <c r="F236" i="35"/>
  <c r="F235" i="35"/>
  <c r="F234" i="35"/>
  <c r="F233" i="35"/>
  <c r="F232" i="35"/>
  <c r="F231" i="35"/>
  <c r="F230" i="35"/>
  <c r="F229" i="35"/>
  <c r="F228" i="35"/>
  <c r="F227" i="35"/>
  <c r="F226" i="35"/>
  <c r="F225" i="35"/>
  <c r="F224" i="35"/>
  <c r="F223" i="35"/>
  <c r="F222" i="35"/>
  <c r="F221" i="35"/>
  <c r="F220" i="35"/>
  <c r="F219" i="35"/>
  <c r="F218" i="35"/>
  <c r="F217" i="35"/>
  <c r="F216" i="35"/>
  <c r="F215" i="35"/>
  <c r="F214" i="35"/>
  <c r="F213" i="35"/>
  <c r="F212" i="35"/>
  <c r="F211" i="35"/>
  <c r="F210" i="35"/>
  <c r="F209" i="35"/>
  <c r="F208" i="35"/>
  <c r="F207" i="35"/>
  <c r="F206" i="35"/>
  <c r="F205" i="35"/>
  <c r="F204" i="35"/>
  <c r="F203" i="35"/>
  <c r="F202" i="35"/>
  <c r="F201" i="35"/>
  <c r="F200" i="35"/>
  <c r="F199" i="35"/>
  <c r="F198" i="35"/>
  <c r="F197" i="35"/>
  <c r="F196" i="35"/>
  <c r="F195" i="35"/>
  <c r="F194" i="35"/>
  <c r="F193" i="35"/>
  <c r="F192" i="35"/>
  <c r="F191" i="35"/>
  <c r="F190" i="35"/>
  <c r="F189" i="35"/>
  <c r="F188" i="35"/>
  <c r="F187" i="35"/>
  <c r="F186" i="35"/>
  <c r="F185" i="35"/>
  <c r="F184" i="35"/>
  <c r="F183" i="35"/>
  <c r="F182" i="35"/>
  <c r="F181" i="35"/>
  <c r="F180" i="35"/>
  <c r="F179" i="35"/>
  <c r="F178" i="35"/>
  <c r="F177" i="35"/>
  <c r="F176" i="35"/>
  <c r="F175" i="35"/>
  <c r="F174" i="35"/>
  <c r="F173" i="35"/>
  <c r="F172" i="35"/>
  <c r="F171" i="35"/>
  <c r="F170" i="35"/>
  <c r="F169" i="35"/>
  <c r="F168" i="35"/>
  <c r="F167" i="35"/>
  <c r="F166" i="35"/>
  <c r="F165" i="35"/>
  <c r="F164" i="35"/>
  <c r="F163" i="35"/>
  <c r="F162" i="35"/>
  <c r="F161" i="35"/>
  <c r="F160" i="35"/>
  <c r="F159" i="35"/>
  <c r="F158" i="35"/>
  <c r="F157" i="35"/>
  <c r="F156" i="35"/>
  <c r="F155" i="35"/>
  <c r="F154" i="35"/>
  <c r="F153" i="35"/>
  <c r="F152" i="35"/>
  <c r="F151" i="35"/>
  <c r="F150" i="35"/>
  <c r="F149" i="35"/>
  <c r="F148" i="35"/>
  <c r="F147" i="35"/>
  <c r="F146" i="35"/>
  <c r="F145" i="35"/>
  <c r="F144" i="35"/>
  <c r="F143" i="35"/>
  <c r="F142" i="35"/>
  <c r="F141" i="35"/>
  <c r="F140" i="35"/>
  <c r="F139" i="35"/>
  <c r="F138" i="35"/>
  <c r="F137" i="35"/>
  <c r="F136" i="35"/>
  <c r="F135" i="35"/>
  <c r="F134" i="35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U760" i="1"/>
  <c r="Q760" i="1"/>
  <c r="M760" i="1"/>
  <c r="L760" i="1"/>
  <c r="S8" i="56"/>
  <c r="R7" i="56"/>
  <c r="G338" i="35"/>
  <c r="G7" i="35"/>
  <c r="G195" i="35"/>
  <c r="G252" i="35"/>
  <c r="G311" i="35"/>
  <c r="G47" i="35"/>
  <c r="G112" i="35"/>
  <c r="F7" i="35"/>
  <c r="N29" i="53"/>
  <c r="M29" i="53"/>
  <c r="L29" i="53"/>
  <c r="K29" i="53"/>
  <c r="S7" i="56"/>
  <c r="U8" i="56"/>
  <c r="U7" i="56"/>
  <c r="G349" i="35"/>
  <c r="F6" i="44"/>
  <c r="F5" i="44"/>
  <c r="E12" i="55"/>
  <c r="C12" i="55"/>
  <c r="B12" i="55"/>
  <c r="H11" i="55"/>
  <c r="I11" i="55"/>
  <c r="D11" i="55"/>
  <c r="H10" i="55"/>
  <c r="I10" i="55"/>
  <c r="D10" i="55"/>
  <c r="H9" i="55"/>
  <c r="I9" i="55"/>
  <c r="D9" i="55"/>
  <c r="H8" i="55"/>
  <c r="I8" i="55"/>
  <c r="D8" i="55"/>
  <c r="H7" i="55"/>
  <c r="I7" i="55"/>
  <c r="D7" i="55"/>
  <c r="H6" i="55"/>
  <c r="I6" i="55"/>
  <c r="D6" i="55"/>
  <c r="D5" i="55"/>
  <c r="J5" i="55"/>
  <c r="H5" i="55"/>
  <c r="I5" i="55"/>
  <c r="D4" i="55"/>
  <c r="K4" i="55"/>
  <c r="G12" i="55"/>
  <c r="H3" i="55"/>
  <c r="I3" i="55"/>
  <c r="D3" i="55"/>
  <c r="K5" i="55"/>
  <c r="D12" i="55"/>
  <c r="G15" i="55"/>
  <c r="G14" i="55"/>
  <c r="J4" i="55"/>
  <c r="D144" i="36"/>
  <c r="D143" i="36"/>
  <c r="D142" i="36"/>
  <c r="D141" i="36"/>
  <c r="D140" i="36"/>
  <c r="D139" i="36"/>
  <c r="D138" i="36"/>
  <c r="D137" i="36"/>
  <c r="D136" i="36"/>
  <c r="D135" i="36"/>
  <c r="D134" i="36"/>
  <c r="D133" i="36"/>
  <c r="D132" i="36"/>
  <c r="D131" i="36"/>
  <c r="D130" i="36"/>
  <c r="D129" i="36"/>
  <c r="D128" i="36"/>
  <c r="D127" i="36"/>
  <c r="D126" i="36"/>
  <c r="D125" i="36"/>
  <c r="D124" i="36"/>
  <c r="D123" i="36"/>
  <c r="D122" i="36"/>
  <c r="D121" i="36"/>
  <c r="D120" i="36"/>
  <c r="D119" i="36"/>
  <c r="D118" i="36"/>
  <c r="D117" i="36"/>
  <c r="D116" i="36"/>
  <c r="D115" i="36"/>
  <c r="D114" i="36"/>
  <c r="D113" i="36"/>
  <c r="D112" i="36"/>
  <c r="D111" i="36"/>
  <c r="D110" i="36"/>
  <c r="D109" i="36"/>
  <c r="D108" i="36"/>
  <c r="D107" i="36"/>
  <c r="D106" i="36"/>
  <c r="D105" i="36"/>
  <c r="D104" i="36"/>
  <c r="D103" i="36"/>
  <c r="D102" i="36"/>
  <c r="D101" i="36"/>
  <c r="D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145" i="36"/>
  <c r="D146" i="54"/>
  <c r="C146" i="54"/>
  <c r="D145" i="54"/>
  <c r="C145" i="54"/>
  <c r="D144" i="54"/>
  <c r="C144" i="54"/>
  <c r="D143" i="54"/>
  <c r="C143" i="54"/>
  <c r="D142" i="54"/>
  <c r="C142" i="54"/>
  <c r="D141" i="54"/>
  <c r="C141" i="54"/>
  <c r="D140" i="54"/>
  <c r="C140" i="54"/>
  <c r="D139" i="54"/>
  <c r="C139" i="54"/>
  <c r="D138" i="54"/>
  <c r="C138" i="54"/>
  <c r="D137" i="54"/>
  <c r="C137" i="54"/>
  <c r="D136" i="54"/>
  <c r="C136" i="54"/>
  <c r="D135" i="54"/>
  <c r="C135" i="54"/>
  <c r="D134" i="54"/>
  <c r="C134" i="54"/>
  <c r="D133" i="54"/>
  <c r="C133" i="54"/>
  <c r="D132" i="54"/>
  <c r="C132" i="54"/>
  <c r="D131" i="54"/>
  <c r="C131" i="54"/>
  <c r="D130" i="54"/>
  <c r="C130" i="54"/>
  <c r="D129" i="54"/>
  <c r="C129" i="54"/>
  <c r="D128" i="54"/>
  <c r="C128" i="54"/>
  <c r="D127" i="54"/>
  <c r="C127" i="54"/>
  <c r="D126" i="54"/>
  <c r="C126" i="54"/>
  <c r="D125" i="54"/>
  <c r="C125" i="54"/>
  <c r="D124" i="54"/>
  <c r="C124" i="54"/>
  <c r="D123" i="54"/>
  <c r="C123" i="54"/>
  <c r="D122" i="54"/>
  <c r="C122" i="54"/>
  <c r="D121" i="54"/>
  <c r="C121" i="54"/>
  <c r="D120" i="54"/>
  <c r="C120" i="54"/>
  <c r="D119" i="54"/>
  <c r="C119" i="54"/>
  <c r="D118" i="54"/>
  <c r="C118" i="54"/>
  <c r="D117" i="54"/>
  <c r="C117" i="54"/>
  <c r="D116" i="54"/>
  <c r="C116" i="54"/>
  <c r="D115" i="54"/>
  <c r="C115" i="54"/>
  <c r="D114" i="54"/>
  <c r="C114" i="54"/>
  <c r="D113" i="54"/>
  <c r="C113" i="54"/>
  <c r="D112" i="54"/>
  <c r="C112" i="54"/>
  <c r="D111" i="54"/>
  <c r="C111" i="54"/>
  <c r="D110" i="54"/>
  <c r="C110" i="54"/>
  <c r="D109" i="54"/>
  <c r="C109" i="54"/>
  <c r="D108" i="54"/>
  <c r="C108" i="54"/>
  <c r="D107" i="54"/>
  <c r="C107" i="54"/>
  <c r="D106" i="54"/>
  <c r="C106" i="54"/>
  <c r="D105" i="54"/>
  <c r="C105" i="54"/>
  <c r="D104" i="54"/>
  <c r="C104" i="54"/>
  <c r="D103" i="54"/>
  <c r="C103" i="54"/>
  <c r="D102" i="54"/>
  <c r="C102" i="54"/>
  <c r="D101" i="54"/>
  <c r="C101" i="54"/>
  <c r="D100" i="54"/>
  <c r="C100" i="54"/>
  <c r="D99" i="54"/>
  <c r="C99" i="54"/>
  <c r="D98" i="54"/>
  <c r="C98" i="54"/>
  <c r="D97" i="54"/>
  <c r="C97" i="54"/>
  <c r="D96" i="54"/>
  <c r="C96" i="54"/>
  <c r="D95" i="54"/>
  <c r="C95" i="54"/>
  <c r="D94" i="54"/>
  <c r="C94" i="54"/>
  <c r="D93" i="54"/>
  <c r="C93" i="54"/>
  <c r="D92" i="54"/>
  <c r="C92" i="54"/>
  <c r="D91" i="54"/>
  <c r="C91" i="54"/>
  <c r="D90" i="54"/>
  <c r="C90" i="54"/>
  <c r="D89" i="54"/>
  <c r="C89" i="54"/>
  <c r="D88" i="54"/>
  <c r="C88" i="54"/>
  <c r="D87" i="54"/>
  <c r="C87" i="54"/>
  <c r="D86" i="54"/>
  <c r="C86" i="54"/>
  <c r="D85" i="54"/>
  <c r="C85" i="54"/>
  <c r="D84" i="54"/>
  <c r="C84" i="54"/>
  <c r="D83" i="54"/>
  <c r="C83" i="54"/>
  <c r="D82" i="54"/>
  <c r="C82" i="54"/>
  <c r="D81" i="54"/>
  <c r="C81" i="54"/>
  <c r="D80" i="54"/>
  <c r="C80" i="54"/>
  <c r="D79" i="54"/>
  <c r="C79" i="54"/>
  <c r="D78" i="54"/>
  <c r="C78" i="54"/>
  <c r="D77" i="54"/>
  <c r="C77" i="54"/>
  <c r="D76" i="54"/>
  <c r="C76" i="54"/>
  <c r="D75" i="54"/>
  <c r="C75" i="54"/>
  <c r="D74" i="54"/>
  <c r="C74" i="54"/>
  <c r="D73" i="54"/>
  <c r="C73" i="54"/>
  <c r="D72" i="54"/>
  <c r="C72" i="54"/>
  <c r="D71" i="54"/>
  <c r="C71" i="54"/>
  <c r="D70" i="54"/>
  <c r="C70" i="54"/>
  <c r="D69" i="54"/>
  <c r="C69" i="54"/>
  <c r="D68" i="54"/>
  <c r="C68" i="54"/>
  <c r="D67" i="54"/>
  <c r="C67" i="54"/>
  <c r="D66" i="54"/>
  <c r="C66" i="54"/>
  <c r="D65" i="54"/>
  <c r="C65" i="54"/>
  <c r="D64" i="54"/>
  <c r="C64" i="54"/>
  <c r="D63" i="54"/>
  <c r="C63" i="54"/>
  <c r="D62" i="54"/>
  <c r="C62" i="54"/>
  <c r="D61" i="54"/>
  <c r="C61" i="54"/>
  <c r="D60" i="54"/>
  <c r="C60" i="54"/>
  <c r="D59" i="54"/>
  <c r="C59" i="54"/>
  <c r="D58" i="54"/>
  <c r="C58" i="54"/>
  <c r="D57" i="54"/>
  <c r="C57" i="54"/>
  <c r="D56" i="54"/>
  <c r="C56" i="54"/>
  <c r="D55" i="54"/>
  <c r="C55" i="54"/>
  <c r="D54" i="54"/>
  <c r="C54" i="54"/>
  <c r="D53" i="54"/>
  <c r="C53" i="54"/>
  <c r="D52" i="54"/>
  <c r="C52" i="54"/>
  <c r="D51" i="54"/>
  <c r="C51" i="54"/>
  <c r="D50" i="54"/>
  <c r="C50" i="54"/>
  <c r="D49" i="54"/>
  <c r="C49" i="54"/>
  <c r="D48" i="54"/>
  <c r="C48" i="54"/>
  <c r="D47" i="54"/>
  <c r="C47" i="54"/>
  <c r="D46" i="54"/>
  <c r="C46" i="54"/>
  <c r="D45" i="54"/>
  <c r="C45" i="54"/>
  <c r="D44" i="54"/>
  <c r="C44" i="54"/>
  <c r="D43" i="54"/>
  <c r="C43" i="54"/>
  <c r="D42" i="54"/>
  <c r="C42" i="54"/>
  <c r="D41" i="54"/>
  <c r="C41" i="54"/>
  <c r="D40" i="54"/>
  <c r="C40" i="54"/>
  <c r="D39" i="54"/>
  <c r="C39" i="54"/>
  <c r="D38" i="54"/>
  <c r="C38" i="54"/>
  <c r="D37" i="54"/>
  <c r="C37" i="54"/>
  <c r="D36" i="54"/>
  <c r="C36" i="54"/>
  <c r="D35" i="54"/>
  <c r="C35" i="54"/>
  <c r="D34" i="54"/>
  <c r="C34" i="54"/>
  <c r="D33" i="54"/>
  <c r="C33" i="54"/>
  <c r="D32" i="54"/>
  <c r="C32" i="54"/>
  <c r="D31" i="54"/>
  <c r="C31" i="54"/>
  <c r="D30" i="54"/>
  <c r="C30" i="54"/>
  <c r="D29" i="54"/>
  <c r="C29" i="54"/>
  <c r="D28" i="54"/>
  <c r="C28" i="54"/>
  <c r="D27" i="54"/>
  <c r="C27" i="54"/>
  <c r="D26" i="54"/>
  <c r="C26" i="54"/>
  <c r="D25" i="54"/>
  <c r="C25" i="54"/>
  <c r="D24" i="54"/>
  <c r="C24" i="54"/>
  <c r="D23" i="54"/>
  <c r="C23" i="54"/>
  <c r="D22" i="54"/>
  <c r="C22" i="54"/>
  <c r="D21" i="54"/>
  <c r="C21" i="54"/>
  <c r="D20" i="54"/>
  <c r="C20" i="54"/>
  <c r="D19" i="54"/>
  <c r="C19" i="54"/>
  <c r="D18" i="54"/>
  <c r="C18" i="54"/>
  <c r="D17" i="54"/>
  <c r="C17" i="54"/>
  <c r="D16" i="54"/>
  <c r="C16" i="54"/>
  <c r="D15" i="54"/>
  <c r="C15" i="54"/>
  <c r="D14" i="54"/>
  <c r="C14" i="54"/>
  <c r="D13" i="54"/>
  <c r="C13" i="54"/>
  <c r="D12" i="54"/>
  <c r="C12" i="54"/>
  <c r="D11" i="54"/>
  <c r="C11" i="54"/>
  <c r="D10" i="54"/>
  <c r="C10" i="54"/>
  <c r="D9" i="54"/>
  <c r="C9" i="54"/>
  <c r="D8" i="54"/>
  <c r="C8" i="54"/>
  <c r="D7" i="54"/>
  <c r="C7" i="54"/>
  <c r="D6" i="54"/>
  <c r="C6" i="54"/>
  <c r="D5" i="54"/>
  <c r="C5" i="54"/>
  <c r="C145" i="36"/>
  <c r="C144" i="36"/>
  <c r="C143" i="36"/>
  <c r="C142" i="36"/>
  <c r="C141" i="36"/>
  <c r="C140" i="36"/>
  <c r="C139" i="36"/>
  <c r="C138" i="36"/>
  <c r="C137" i="36"/>
  <c r="C136" i="36"/>
  <c r="C135" i="36"/>
  <c r="C134" i="36"/>
  <c r="C133" i="36"/>
  <c r="C132" i="36"/>
  <c r="C131" i="36"/>
  <c r="C130" i="36"/>
  <c r="C129" i="36"/>
  <c r="C128" i="36"/>
  <c r="C127" i="36"/>
  <c r="C126" i="36"/>
  <c r="C125" i="36"/>
  <c r="C124" i="36"/>
  <c r="C123" i="36"/>
  <c r="C122" i="36"/>
  <c r="C121" i="36"/>
  <c r="C120" i="36"/>
  <c r="C119" i="36"/>
  <c r="C118" i="36"/>
  <c r="C117" i="36"/>
  <c r="C116" i="36"/>
  <c r="C115" i="36"/>
  <c r="C114" i="36"/>
  <c r="C113" i="36"/>
  <c r="C112" i="36"/>
  <c r="C111" i="36"/>
  <c r="C110" i="36"/>
  <c r="C109" i="36"/>
  <c r="C108" i="36"/>
  <c r="C107" i="36"/>
  <c r="C106" i="36"/>
  <c r="C105" i="36"/>
  <c r="C104" i="36"/>
  <c r="C103" i="36"/>
  <c r="C102" i="36"/>
  <c r="C101" i="36"/>
  <c r="C100" i="36"/>
  <c r="C99" i="36"/>
  <c r="C98" i="36"/>
  <c r="C97" i="36"/>
  <c r="C96" i="36"/>
  <c r="C95" i="36"/>
  <c r="C94" i="36"/>
  <c r="C93" i="36"/>
  <c r="C92" i="36"/>
  <c r="C91" i="36"/>
  <c r="C90" i="36"/>
  <c r="C89" i="36"/>
  <c r="C88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59" i="1"/>
  <c r="M758" i="1"/>
  <c r="M757" i="1"/>
  <c r="M756" i="1"/>
  <c r="M755" i="1"/>
  <c r="M754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U796" i="1"/>
  <c r="Q796" i="1"/>
  <c r="L796" i="1"/>
  <c r="L789" i="1"/>
  <c r="L788" i="1"/>
  <c r="Q789" i="1"/>
  <c r="Q788" i="1"/>
  <c r="U789" i="1"/>
  <c r="U788" i="1"/>
  <c r="U785" i="1"/>
  <c r="Q785" i="1"/>
  <c r="U784" i="1"/>
  <c r="Q784" i="1"/>
  <c r="R4" i="1"/>
  <c r="H4" i="55"/>
  <c r="I4" i="55"/>
  <c r="F12" i="55"/>
  <c r="U779" i="1"/>
  <c r="Q779" i="1"/>
  <c r="U800" i="1"/>
  <c r="U799" i="1"/>
  <c r="U798" i="1"/>
  <c r="U797" i="1"/>
  <c r="U795" i="1"/>
  <c r="U794" i="1"/>
  <c r="U793" i="1"/>
  <c r="U792" i="1"/>
  <c r="U791" i="1"/>
  <c r="U790" i="1"/>
  <c r="U787" i="1"/>
  <c r="U786" i="1"/>
  <c r="U783" i="1"/>
  <c r="U782" i="1"/>
  <c r="U781" i="1"/>
  <c r="U780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59" i="1"/>
  <c r="U758" i="1"/>
  <c r="U757" i="1"/>
  <c r="U756" i="1"/>
  <c r="U755" i="1"/>
  <c r="U754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88" i="1"/>
  <c r="U687" i="1"/>
  <c r="U686" i="1"/>
  <c r="U685" i="1"/>
  <c r="U684" i="1"/>
  <c r="U683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R689" i="1"/>
  <c r="S690" i="1"/>
  <c r="U690" i="1"/>
  <c r="U665" i="1"/>
  <c r="U664" i="1"/>
  <c r="R544" i="1"/>
  <c r="R484" i="1"/>
  <c r="R424" i="1"/>
  <c r="S480" i="1"/>
  <c r="U480" i="1"/>
  <c r="R364" i="1"/>
  <c r="S383" i="1"/>
  <c r="U383" i="1"/>
  <c r="R304" i="1"/>
  <c r="S319" i="1"/>
  <c r="U319" i="1"/>
  <c r="R244" i="1"/>
  <c r="S282" i="1"/>
  <c r="U282" i="1"/>
  <c r="R184" i="1"/>
  <c r="S232" i="1"/>
  <c r="U232" i="1"/>
  <c r="R124" i="1"/>
  <c r="S174" i="1"/>
  <c r="U174" i="1"/>
  <c r="R64" i="1"/>
  <c r="S123" i="1"/>
  <c r="U123" i="1"/>
  <c r="T1" i="1"/>
  <c r="R3" i="1"/>
  <c r="S3" i="1"/>
  <c r="U3" i="1"/>
  <c r="S600" i="1"/>
  <c r="U600" i="1"/>
  <c r="S539" i="1"/>
  <c r="U539" i="1"/>
  <c r="S141" i="1"/>
  <c r="U141" i="1"/>
  <c r="S145" i="1"/>
  <c r="U145" i="1"/>
  <c r="S157" i="1"/>
  <c r="U157" i="1"/>
  <c r="S171" i="1"/>
  <c r="U171" i="1"/>
  <c r="S292" i="1"/>
  <c r="U292" i="1"/>
  <c r="S443" i="1"/>
  <c r="U443" i="1"/>
  <c r="S129" i="1"/>
  <c r="U129" i="1"/>
  <c r="S177" i="1"/>
  <c r="U177" i="1"/>
  <c r="S467" i="1"/>
  <c r="U467" i="1"/>
  <c r="S148" i="1"/>
  <c r="U148" i="1"/>
  <c r="S161" i="1"/>
  <c r="U161" i="1"/>
  <c r="S128" i="1"/>
  <c r="U128" i="1"/>
  <c r="S134" i="1"/>
  <c r="U134" i="1"/>
  <c r="S445" i="1"/>
  <c r="U445" i="1"/>
  <c r="S475" i="1"/>
  <c r="U475" i="1"/>
  <c r="S190" i="1"/>
  <c r="U190" i="1"/>
  <c r="S427" i="1"/>
  <c r="U427" i="1"/>
  <c r="S450" i="1"/>
  <c r="U450" i="1"/>
  <c r="S482" i="1"/>
  <c r="U482" i="1"/>
  <c r="S689" i="1"/>
  <c r="U689" i="1"/>
  <c r="S449" i="1"/>
  <c r="U449" i="1"/>
  <c r="S451" i="1"/>
  <c r="U451" i="1"/>
  <c r="S477" i="1"/>
  <c r="U477" i="1"/>
  <c r="S225" i="1"/>
  <c r="U225" i="1"/>
  <c r="S429" i="1"/>
  <c r="U429" i="1"/>
  <c r="S158" i="1"/>
  <c r="U158" i="1"/>
  <c r="S240" i="1"/>
  <c r="U240" i="1"/>
  <c r="S433" i="1"/>
  <c r="U433" i="1"/>
  <c r="S459" i="1"/>
  <c r="U459" i="1"/>
  <c r="S483" i="1"/>
  <c r="U483" i="1"/>
  <c r="S434" i="1"/>
  <c r="U434" i="1"/>
  <c r="S461" i="1"/>
  <c r="U461" i="1"/>
  <c r="S435" i="1"/>
  <c r="U435" i="1"/>
  <c r="S466" i="1"/>
  <c r="U466" i="1"/>
  <c r="S496" i="1"/>
  <c r="U496" i="1"/>
  <c r="S512" i="1"/>
  <c r="U512" i="1"/>
  <c r="S603" i="1"/>
  <c r="U603" i="1"/>
  <c r="S149" i="1"/>
  <c r="U149" i="1"/>
  <c r="S179" i="1"/>
  <c r="U179" i="1"/>
  <c r="S500" i="1"/>
  <c r="U500" i="1"/>
  <c r="S124" i="1"/>
  <c r="U124" i="1"/>
  <c r="S166" i="1"/>
  <c r="U166" i="1"/>
  <c r="S201" i="1"/>
  <c r="U201" i="1"/>
  <c r="S453" i="1"/>
  <c r="U453" i="1"/>
  <c r="S485" i="1"/>
  <c r="U485" i="1"/>
  <c r="S547" i="1"/>
  <c r="U547" i="1"/>
  <c r="S528" i="1"/>
  <c r="U528" i="1"/>
  <c r="S571" i="1"/>
  <c r="U571" i="1"/>
  <c r="S484" i="1"/>
  <c r="U484" i="1"/>
  <c r="S532" i="1"/>
  <c r="U532" i="1"/>
  <c r="S577" i="1"/>
  <c r="U577" i="1"/>
  <c r="S469" i="1"/>
  <c r="U469" i="1"/>
  <c r="S517" i="1"/>
  <c r="U517" i="1"/>
  <c r="S125" i="1"/>
  <c r="U125" i="1"/>
  <c r="S139" i="1"/>
  <c r="U139" i="1"/>
  <c r="S152" i="1"/>
  <c r="U152" i="1"/>
  <c r="S168" i="1"/>
  <c r="U168" i="1"/>
  <c r="S181" i="1"/>
  <c r="U181" i="1"/>
  <c r="S214" i="1"/>
  <c r="U214" i="1"/>
  <c r="S267" i="1"/>
  <c r="U267" i="1"/>
  <c r="S425" i="1"/>
  <c r="U425" i="1"/>
  <c r="S441" i="1"/>
  <c r="U441" i="1"/>
  <c r="S457" i="1"/>
  <c r="U457" i="1"/>
  <c r="S473" i="1"/>
  <c r="U473" i="1"/>
  <c r="S486" i="1"/>
  <c r="U486" i="1"/>
  <c r="S502" i="1"/>
  <c r="U502" i="1"/>
  <c r="S518" i="1"/>
  <c r="U518" i="1"/>
  <c r="S534" i="1"/>
  <c r="U534" i="1"/>
  <c r="S553" i="1"/>
  <c r="U553" i="1"/>
  <c r="S585" i="1"/>
  <c r="U585" i="1"/>
  <c r="S136" i="1"/>
  <c r="U136" i="1"/>
  <c r="S163" i="1"/>
  <c r="U163" i="1"/>
  <c r="S200" i="1"/>
  <c r="U200" i="1"/>
  <c r="S516" i="1"/>
  <c r="U516" i="1"/>
  <c r="S545" i="1"/>
  <c r="U545" i="1"/>
  <c r="S137" i="1"/>
  <c r="U137" i="1"/>
  <c r="S150" i="1"/>
  <c r="U150" i="1"/>
  <c r="S180" i="1"/>
  <c r="U180" i="1"/>
  <c r="S255" i="1"/>
  <c r="U255" i="1"/>
  <c r="S437" i="1"/>
  <c r="U437" i="1"/>
  <c r="S501" i="1"/>
  <c r="U501" i="1"/>
  <c r="S533" i="1"/>
  <c r="U533" i="1"/>
  <c r="S579" i="1"/>
  <c r="U579" i="1"/>
  <c r="S126" i="1"/>
  <c r="U126" i="1"/>
  <c r="S140" i="1"/>
  <c r="U140" i="1"/>
  <c r="S156" i="1"/>
  <c r="U156" i="1"/>
  <c r="S169" i="1"/>
  <c r="U169" i="1"/>
  <c r="S182" i="1"/>
  <c r="U182" i="1"/>
  <c r="S215" i="1"/>
  <c r="U215" i="1"/>
  <c r="S268" i="1"/>
  <c r="U268" i="1"/>
  <c r="S426" i="1"/>
  <c r="U426" i="1"/>
  <c r="S442" i="1"/>
  <c r="U442" i="1"/>
  <c r="S458" i="1"/>
  <c r="U458" i="1"/>
  <c r="S474" i="1"/>
  <c r="U474" i="1"/>
  <c r="S488" i="1"/>
  <c r="U488" i="1"/>
  <c r="S504" i="1"/>
  <c r="U504" i="1"/>
  <c r="S520" i="1"/>
  <c r="U520" i="1"/>
  <c r="S536" i="1"/>
  <c r="U536" i="1"/>
  <c r="S555" i="1"/>
  <c r="U555" i="1"/>
  <c r="S587" i="1"/>
  <c r="U587" i="1"/>
  <c r="S492" i="1"/>
  <c r="U492" i="1"/>
  <c r="S508" i="1"/>
  <c r="U508" i="1"/>
  <c r="S524" i="1"/>
  <c r="U524" i="1"/>
  <c r="S540" i="1"/>
  <c r="U540" i="1"/>
  <c r="S561" i="1"/>
  <c r="U561" i="1"/>
  <c r="S593" i="1"/>
  <c r="U593" i="1"/>
  <c r="S172" i="1"/>
  <c r="U172" i="1"/>
  <c r="S228" i="1"/>
  <c r="U228" i="1"/>
  <c r="S493" i="1"/>
  <c r="U493" i="1"/>
  <c r="S509" i="1"/>
  <c r="U509" i="1"/>
  <c r="S525" i="1"/>
  <c r="U525" i="1"/>
  <c r="S541" i="1"/>
  <c r="U541" i="1"/>
  <c r="S563" i="1"/>
  <c r="U563" i="1"/>
  <c r="S595" i="1"/>
  <c r="U595" i="1"/>
  <c r="S131" i="1"/>
  <c r="U131" i="1"/>
  <c r="S147" i="1"/>
  <c r="U147" i="1"/>
  <c r="S160" i="1"/>
  <c r="U160" i="1"/>
  <c r="S173" i="1"/>
  <c r="U173" i="1"/>
  <c r="S188" i="1"/>
  <c r="U188" i="1"/>
  <c r="S239" i="1"/>
  <c r="U239" i="1"/>
  <c r="S465" i="1"/>
  <c r="U465" i="1"/>
  <c r="S481" i="1"/>
  <c r="U481" i="1"/>
  <c r="S494" i="1"/>
  <c r="U494" i="1"/>
  <c r="S510" i="1"/>
  <c r="U510" i="1"/>
  <c r="S526" i="1"/>
  <c r="U526" i="1"/>
  <c r="S542" i="1"/>
  <c r="U542" i="1"/>
  <c r="S569" i="1"/>
  <c r="U569" i="1"/>
  <c r="S601" i="1"/>
  <c r="U601" i="1"/>
  <c r="F15" i="55"/>
  <c r="F14" i="55"/>
  <c r="H12" i="55"/>
  <c r="I12" i="55"/>
  <c r="S360" i="1"/>
  <c r="U360" i="1"/>
  <c r="S352" i="1"/>
  <c r="U352" i="1"/>
  <c r="S344" i="1"/>
  <c r="U344" i="1"/>
  <c r="S336" i="1"/>
  <c r="U336" i="1"/>
  <c r="S328" i="1"/>
  <c r="U328" i="1"/>
  <c r="S320" i="1"/>
  <c r="U320" i="1"/>
  <c r="S312" i="1"/>
  <c r="U312" i="1"/>
  <c r="S304" i="1"/>
  <c r="U304" i="1"/>
  <c r="S363" i="1"/>
  <c r="U363" i="1"/>
  <c r="S354" i="1"/>
  <c r="U354" i="1"/>
  <c r="S345" i="1"/>
  <c r="U345" i="1"/>
  <c r="S335" i="1"/>
  <c r="U335" i="1"/>
  <c r="S326" i="1"/>
  <c r="U326" i="1"/>
  <c r="S317" i="1"/>
  <c r="U317" i="1"/>
  <c r="S308" i="1"/>
  <c r="U308" i="1"/>
  <c r="S361" i="1"/>
  <c r="U361" i="1"/>
  <c r="S351" i="1"/>
  <c r="U351" i="1"/>
  <c r="S342" i="1"/>
  <c r="U342" i="1"/>
  <c r="S333" i="1"/>
  <c r="U333" i="1"/>
  <c r="S324" i="1"/>
  <c r="U324" i="1"/>
  <c r="S315" i="1"/>
  <c r="U315" i="1"/>
  <c r="S306" i="1"/>
  <c r="U306" i="1"/>
  <c r="S359" i="1"/>
  <c r="U359" i="1"/>
  <c r="S350" i="1"/>
  <c r="U350" i="1"/>
  <c r="S341" i="1"/>
  <c r="U341" i="1"/>
  <c r="S332" i="1"/>
  <c r="U332" i="1"/>
  <c r="S323" i="1"/>
  <c r="U323" i="1"/>
  <c r="S314" i="1"/>
  <c r="U314" i="1"/>
  <c r="S305" i="1"/>
  <c r="U305" i="1"/>
  <c r="S362" i="1"/>
  <c r="U362" i="1"/>
  <c r="S347" i="1"/>
  <c r="U347" i="1"/>
  <c r="S331" i="1"/>
  <c r="U331" i="1"/>
  <c r="S318" i="1"/>
  <c r="U318" i="1"/>
  <c r="S358" i="1"/>
  <c r="U358" i="1"/>
  <c r="S346" i="1"/>
  <c r="U346" i="1"/>
  <c r="S330" i="1"/>
  <c r="U330" i="1"/>
  <c r="S316" i="1"/>
  <c r="U316" i="1"/>
  <c r="S357" i="1"/>
  <c r="U357" i="1"/>
  <c r="S343" i="1"/>
  <c r="U343" i="1"/>
  <c r="S329" i="1"/>
  <c r="U329" i="1"/>
  <c r="S313" i="1"/>
  <c r="U313" i="1"/>
  <c r="S356" i="1"/>
  <c r="U356" i="1"/>
  <c r="S340" i="1"/>
  <c r="U340" i="1"/>
  <c r="S327" i="1"/>
  <c r="U327" i="1"/>
  <c r="S311" i="1"/>
  <c r="U311" i="1"/>
  <c r="S353" i="1"/>
  <c r="U353" i="1"/>
  <c r="S322" i="1"/>
  <c r="U322" i="1"/>
  <c r="S355" i="1"/>
  <c r="U355" i="1"/>
  <c r="S339" i="1"/>
  <c r="U339" i="1"/>
  <c r="S325" i="1"/>
  <c r="U325" i="1"/>
  <c r="S310" i="1"/>
  <c r="U310" i="1"/>
  <c r="S338" i="1"/>
  <c r="U338" i="1"/>
  <c r="S309" i="1"/>
  <c r="U309" i="1"/>
  <c r="S422" i="1"/>
  <c r="U422" i="1"/>
  <c r="S421" i="1"/>
  <c r="U421" i="1"/>
  <c r="S413" i="1"/>
  <c r="U413" i="1"/>
  <c r="S405" i="1"/>
  <c r="U405" i="1"/>
  <c r="S397" i="1"/>
  <c r="U397" i="1"/>
  <c r="S389" i="1"/>
  <c r="U389" i="1"/>
  <c r="S381" i="1"/>
  <c r="U381" i="1"/>
  <c r="S373" i="1"/>
  <c r="U373" i="1"/>
  <c r="S365" i="1"/>
  <c r="U365" i="1"/>
  <c r="S420" i="1"/>
  <c r="U420" i="1"/>
  <c r="S412" i="1"/>
  <c r="U412" i="1"/>
  <c r="S404" i="1"/>
  <c r="U404" i="1"/>
  <c r="S396" i="1"/>
  <c r="U396" i="1"/>
  <c r="S388" i="1"/>
  <c r="U388" i="1"/>
  <c r="S380" i="1"/>
  <c r="U380" i="1"/>
  <c r="S372" i="1"/>
  <c r="U372" i="1"/>
  <c r="S364" i="1"/>
  <c r="U364" i="1"/>
  <c r="S414" i="1"/>
  <c r="U414" i="1"/>
  <c r="S402" i="1"/>
  <c r="U402" i="1"/>
  <c r="S392" i="1"/>
  <c r="U392" i="1"/>
  <c r="S382" i="1"/>
  <c r="U382" i="1"/>
  <c r="S370" i="1"/>
  <c r="U370" i="1"/>
  <c r="S423" i="1"/>
  <c r="U423" i="1"/>
  <c r="S410" i="1"/>
  <c r="U410" i="1"/>
  <c r="S400" i="1"/>
  <c r="U400" i="1"/>
  <c r="S390" i="1"/>
  <c r="U390" i="1"/>
  <c r="S378" i="1"/>
  <c r="U378" i="1"/>
  <c r="S368" i="1"/>
  <c r="U368" i="1"/>
  <c r="S419" i="1"/>
  <c r="U419" i="1"/>
  <c r="S409" i="1"/>
  <c r="U409" i="1"/>
  <c r="S399" i="1"/>
  <c r="U399" i="1"/>
  <c r="S387" i="1"/>
  <c r="U387" i="1"/>
  <c r="S377" i="1"/>
  <c r="U377" i="1"/>
  <c r="S367" i="1"/>
  <c r="U367" i="1"/>
  <c r="S415" i="1"/>
  <c r="U415" i="1"/>
  <c r="S395" i="1"/>
  <c r="U395" i="1"/>
  <c r="S379" i="1"/>
  <c r="U379" i="1"/>
  <c r="S411" i="1"/>
  <c r="U411" i="1"/>
  <c r="S394" i="1"/>
  <c r="U394" i="1"/>
  <c r="S376" i="1"/>
  <c r="U376" i="1"/>
  <c r="S408" i="1"/>
  <c r="U408" i="1"/>
  <c r="S393" i="1"/>
  <c r="U393" i="1"/>
  <c r="S375" i="1"/>
  <c r="U375" i="1"/>
  <c r="S407" i="1"/>
  <c r="U407" i="1"/>
  <c r="S391" i="1"/>
  <c r="U391" i="1"/>
  <c r="S374" i="1"/>
  <c r="U374" i="1"/>
  <c r="S418" i="1"/>
  <c r="U418" i="1"/>
  <c r="S385" i="1"/>
  <c r="U385" i="1"/>
  <c r="S406" i="1"/>
  <c r="U406" i="1"/>
  <c r="S386" i="1"/>
  <c r="U386" i="1"/>
  <c r="S371" i="1"/>
  <c r="U371" i="1"/>
  <c r="S403" i="1"/>
  <c r="U403" i="1"/>
  <c r="S369" i="1"/>
  <c r="U369" i="1"/>
  <c r="S257" i="1"/>
  <c r="U257" i="1"/>
  <c r="S307" i="1"/>
  <c r="U307" i="1"/>
  <c r="S366" i="1"/>
  <c r="U366" i="1"/>
  <c r="S384" i="1"/>
  <c r="U384" i="1"/>
  <c r="S281" i="1"/>
  <c r="U281" i="1"/>
  <c r="S334" i="1"/>
  <c r="U334" i="1"/>
  <c r="S398" i="1"/>
  <c r="U398" i="1"/>
  <c r="S321" i="1"/>
  <c r="U321" i="1"/>
  <c r="S337" i="1"/>
  <c r="U337" i="1"/>
  <c r="S401" i="1"/>
  <c r="U401" i="1"/>
  <c r="S348" i="1"/>
  <c r="U348" i="1"/>
  <c r="S416" i="1"/>
  <c r="U416" i="1"/>
  <c r="S301" i="1"/>
  <c r="U301" i="1"/>
  <c r="S296" i="1"/>
  <c r="U296" i="1"/>
  <c r="S288" i="1"/>
  <c r="U288" i="1"/>
  <c r="S280" i="1"/>
  <c r="U280" i="1"/>
  <c r="S272" i="1"/>
  <c r="U272" i="1"/>
  <c r="S264" i="1"/>
  <c r="U264" i="1"/>
  <c r="S256" i="1"/>
  <c r="U256" i="1"/>
  <c r="S248" i="1"/>
  <c r="U248" i="1"/>
  <c r="S303" i="1"/>
  <c r="U303" i="1"/>
  <c r="S294" i="1"/>
  <c r="U294" i="1"/>
  <c r="S286" i="1"/>
  <c r="U286" i="1"/>
  <c r="S278" i="1"/>
  <c r="U278" i="1"/>
  <c r="S270" i="1"/>
  <c r="U270" i="1"/>
  <c r="S262" i="1"/>
  <c r="U262" i="1"/>
  <c r="S254" i="1"/>
  <c r="U254" i="1"/>
  <c r="S246" i="1"/>
  <c r="U246" i="1"/>
  <c r="S302" i="1"/>
  <c r="U302" i="1"/>
  <c r="S293" i="1"/>
  <c r="U293" i="1"/>
  <c r="S285" i="1"/>
  <c r="U285" i="1"/>
  <c r="S277" i="1"/>
  <c r="U277" i="1"/>
  <c r="S269" i="1"/>
  <c r="U269" i="1"/>
  <c r="S261" i="1"/>
  <c r="U261" i="1"/>
  <c r="S253" i="1"/>
  <c r="U253" i="1"/>
  <c r="S245" i="1"/>
  <c r="U245" i="1"/>
  <c r="S291" i="1"/>
  <c r="U291" i="1"/>
  <c r="S279" i="1"/>
  <c r="U279" i="1"/>
  <c r="S266" i="1"/>
  <c r="U266" i="1"/>
  <c r="S252" i="1"/>
  <c r="U252" i="1"/>
  <c r="S290" i="1"/>
  <c r="U290" i="1"/>
  <c r="S276" i="1"/>
  <c r="U276" i="1"/>
  <c r="S265" i="1"/>
  <c r="U265" i="1"/>
  <c r="S251" i="1"/>
  <c r="U251" i="1"/>
  <c r="S300" i="1"/>
  <c r="U300" i="1"/>
  <c r="S289" i="1"/>
  <c r="U289" i="1"/>
  <c r="S275" i="1"/>
  <c r="U275" i="1"/>
  <c r="S263" i="1"/>
  <c r="U263" i="1"/>
  <c r="S250" i="1"/>
  <c r="U250" i="1"/>
  <c r="S299" i="1"/>
  <c r="U299" i="1"/>
  <c r="S287" i="1"/>
  <c r="U287" i="1"/>
  <c r="S274" i="1"/>
  <c r="U274" i="1"/>
  <c r="S260" i="1"/>
  <c r="U260" i="1"/>
  <c r="S249" i="1"/>
  <c r="U249" i="1"/>
  <c r="S283" i="1"/>
  <c r="U283" i="1"/>
  <c r="S258" i="1"/>
  <c r="U258" i="1"/>
  <c r="S298" i="1"/>
  <c r="U298" i="1"/>
  <c r="S284" i="1"/>
  <c r="U284" i="1"/>
  <c r="S273" i="1"/>
  <c r="U273" i="1"/>
  <c r="S259" i="1"/>
  <c r="U259" i="1"/>
  <c r="S247" i="1"/>
  <c r="U247" i="1"/>
  <c r="S297" i="1"/>
  <c r="U297" i="1"/>
  <c r="S271" i="1"/>
  <c r="U271" i="1"/>
  <c r="S244" i="1"/>
  <c r="U244" i="1"/>
  <c r="S295" i="1"/>
  <c r="U295" i="1"/>
  <c r="S349" i="1"/>
  <c r="U349" i="1"/>
  <c r="S417" i="1"/>
  <c r="U417" i="1"/>
  <c r="S204" i="1"/>
  <c r="U204" i="1"/>
  <c r="S230" i="1"/>
  <c r="U230" i="1"/>
  <c r="S132" i="1"/>
  <c r="U132" i="1"/>
  <c r="S142" i="1"/>
  <c r="U142" i="1"/>
  <c r="S153" i="1"/>
  <c r="U153" i="1"/>
  <c r="S164" i="1"/>
  <c r="U164" i="1"/>
  <c r="S192" i="1"/>
  <c r="U192" i="1"/>
  <c r="S206" i="1"/>
  <c r="U206" i="1"/>
  <c r="S217" i="1"/>
  <c r="U217" i="1"/>
  <c r="S231" i="1"/>
  <c r="U231" i="1"/>
  <c r="S191" i="1"/>
  <c r="U191" i="1"/>
  <c r="S216" i="1"/>
  <c r="U216" i="1"/>
  <c r="S241" i="1"/>
  <c r="U241" i="1"/>
  <c r="S178" i="1"/>
  <c r="U178" i="1"/>
  <c r="S170" i="1"/>
  <c r="U170" i="1"/>
  <c r="S162" i="1"/>
  <c r="U162" i="1"/>
  <c r="S154" i="1"/>
  <c r="U154" i="1"/>
  <c r="S146" i="1"/>
  <c r="U146" i="1"/>
  <c r="S138" i="1"/>
  <c r="U138" i="1"/>
  <c r="S130" i="1"/>
  <c r="U130" i="1"/>
  <c r="S183" i="1"/>
  <c r="U183" i="1"/>
  <c r="S175" i="1"/>
  <c r="U175" i="1"/>
  <c r="S167" i="1"/>
  <c r="U167" i="1"/>
  <c r="S159" i="1"/>
  <c r="U159" i="1"/>
  <c r="S151" i="1"/>
  <c r="U151" i="1"/>
  <c r="S143" i="1"/>
  <c r="U143" i="1"/>
  <c r="S135" i="1"/>
  <c r="U135" i="1"/>
  <c r="S127" i="1"/>
  <c r="U127" i="1"/>
  <c r="S133" i="1"/>
  <c r="U133" i="1"/>
  <c r="S144" i="1"/>
  <c r="U144" i="1"/>
  <c r="S155" i="1"/>
  <c r="U155" i="1"/>
  <c r="S165" i="1"/>
  <c r="U165" i="1"/>
  <c r="S176" i="1"/>
  <c r="U176" i="1"/>
  <c r="S193" i="1"/>
  <c r="U193" i="1"/>
  <c r="S207" i="1"/>
  <c r="U207" i="1"/>
  <c r="S220" i="1"/>
  <c r="U220" i="1"/>
  <c r="S237" i="1"/>
  <c r="U237" i="1"/>
  <c r="S229" i="1"/>
  <c r="U229" i="1"/>
  <c r="S221" i="1"/>
  <c r="U221" i="1"/>
  <c r="S213" i="1"/>
  <c r="U213" i="1"/>
  <c r="S205" i="1"/>
  <c r="U205" i="1"/>
  <c r="S197" i="1"/>
  <c r="U197" i="1"/>
  <c r="S189" i="1"/>
  <c r="U189" i="1"/>
  <c r="S243" i="1"/>
  <c r="U243" i="1"/>
  <c r="S235" i="1"/>
  <c r="U235" i="1"/>
  <c r="S227" i="1"/>
  <c r="U227" i="1"/>
  <c r="S219" i="1"/>
  <c r="U219" i="1"/>
  <c r="S211" i="1"/>
  <c r="U211" i="1"/>
  <c r="S203" i="1"/>
  <c r="U203" i="1"/>
  <c r="S195" i="1"/>
  <c r="U195" i="1"/>
  <c r="S187" i="1"/>
  <c r="U187" i="1"/>
  <c r="S242" i="1"/>
  <c r="U242" i="1"/>
  <c r="S234" i="1"/>
  <c r="U234" i="1"/>
  <c r="S226" i="1"/>
  <c r="U226" i="1"/>
  <c r="S218" i="1"/>
  <c r="U218" i="1"/>
  <c r="S210" i="1"/>
  <c r="U210" i="1"/>
  <c r="S202" i="1"/>
  <c r="U202" i="1"/>
  <c r="S194" i="1"/>
  <c r="U194" i="1"/>
  <c r="S186" i="1"/>
  <c r="U186" i="1"/>
  <c r="S196" i="1"/>
  <c r="U196" i="1"/>
  <c r="S208" i="1"/>
  <c r="U208" i="1"/>
  <c r="S222" i="1"/>
  <c r="U222" i="1"/>
  <c r="S233" i="1"/>
  <c r="U233" i="1"/>
  <c r="S184" i="1"/>
  <c r="U184" i="1"/>
  <c r="S198" i="1"/>
  <c r="U198" i="1"/>
  <c r="S209" i="1"/>
  <c r="U209" i="1"/>
  <c r="S223" i="1"/>
  <c r="U223" i="1"/>
  <c r="S236" i="1"/>
  <c r="U236" i="1"/>
  <c r="S185" i="1"/>
  <c r="U185" i="1"/>
  <c r="S199" i="1"/>
  <c r="U199" i="1"/>
  <c r="S212" i="1"/>
  <c r="U212" i="1"/>
  <c r="S224" i="1"/>
  <c r="U224" i="1"/>
  <c r="S238" i="1"/>
  <c r="U238" i="1"/>
  <c r="S428" i="1"/>
  <c r="U428" i="1"/>
  <c r="S436" i="1"/>
  <c r="U436" i="1"/>
  <c r="S444" i="1"/>
  <c r="U444" i="1"/>
  <c r="S452" i="1"/>
  <c r="U452" i="1"/>
  <c r="S460" i="1"/>
  <c r="U460" i="1"/>
  <c r="S468" i="1"/>
  <c r="U468" i="1"/>
  <c r="S476" i="1"/>
  <c r="U476" i="1"/>
  <c r="S487" i="1"/>
  <c r="U487" i="1"/>
  <c r="S495" i="1"/>
  <c r="U495" i="1"/>
  <c r="S503" i="1"/>
  <c r="U503" i="1"/>
  <c r="S511" i="1"/>
  <c r="U511" i="1"/>
  <c r="S519" i="1"/>
  <c r="U519" i="1"/>
  <c r="S527" i="1"/>
  <c r="U527" i="1"/>
  <c r="S535" i="1"/>
  <c r="U535" i="1"/>
  <c r="S543" i="1"/>
  <c r="U543" i="1"/>
  <c r="S546" i="1"/>
  <c r="U546" i="1"/>
  <c r="S554" i="1"/>
  <c r="U554" i="1"/>
  <c r="S562" i="1"/>
  <c r="U562" i="1"/>
  <c r="S570" i="1"/>
  <c r="U570" i="1"/>
  <c r="S578" i="1"/>
  <c r="U578" i="1"/>
  <c r="S586" i="1"/>
  <c r="U586" i="1"/>
  <c r="S594" i="1"/>
  <c r="U594" i="1"/>
  <c r="S602" i="1"/>
  <c r="U602" i="1"/>
  <c r="S430" i="1"/>
  <c r="U430" i="1"/>
  <c r="S438" i="1"/>
  <c r="U438" i="1"/>
  <c r="S446" i="1"/>
  <c r="U446" i="1"/>
  <c r="S454" i="1"/>
  <c r="U454" i="1"/>
  <c r="S462" i="1"/>
  <c r="U462" i="1"/>
  <c r="S470" i="1"/>
  <c r="U470" i="1"/>
  <c r="S478" i="1"/>
  <c r="U478" i="1"/>
  <c r="S489" i="1"/>
  <c r="U489" i="1"/>
  <c r="S497" i="1"/>
  <c r="U497" i="1"/>
  <c r="S505" i="1"/>
  <c r="U505" i="1"/>
  <c r="S513" i="1"/>
  <c r="U513" i="1"/>
  <c r="S521" i="1"/>
  <c r="U521" i="1"/>
  <c r="S529" i="1"/>
  <c r="U529" i="1"/>
  <c r="S537" i="1"/>
  <c r="U537" i="1"/>
  <c r="S548" i="1"/>
  <c r="U548" i="1"/>
  <c r="S556" i="1"/>
  <c r="U556" i="1"/>
  <c r="S564" i="1"/>
  <c r="U564" i="1"/>
  <c r="S572" i="1"/>
  <c r="U572" i="1"/>
  <c r="S580" i="1"/>
  <c r="U580" i="1"/>
  <c r="S588" i="1"/>
  <c r="U588" i="1"/>
  <c r="S596" i="1"/>
  <c r="U596" i="1"/>
  <c r="S431" i="1"/>
  <c r="U431" i="1"/>
  <c r="S439" i="1"/>
  <c r="U439" i="1"/>
  <c r="S447" i="1"/>
  <c r="U447" i="1"/>
  <c r="S455" i="1"/>
  <c r="U455" i="1"/>
  <c r="S463" i="1"/>
  <c r="U463" i="1"/>
  <c r="S471" i="1"/>
  <c r="U471" i="1"/>
  <c r="S479" i="1"/>
  <c r="U479" i="1"/>
  <c r="S490" i="1"/>
  <c r="U490" i="1"/>
  <c r="S498" i="1"/>
  <c r="U498" i="1"/>
  <c r="S506" i="1"/>
  <c r="U506" i="1"/>
  <c r="S514" i="1"/>
  <c r="U514" i="1"/>
  <c r="S522" i="1"/>
  <c r="U522" i="1"/>
  <c r="S530" i="1"/>
  <c r="U530" i="1"/>
  <c r="S538" i="1"/>
  <c r="U538" i="1"/>
  <c r="S549" i="1"/>
  <c r="U549" i="1"/>
  <c r="S557" i="1"/>
  <c r="U557" i="1"/>
  <c r="S565" i="1"/>
  <c r="U565" i="1"/>
  <c r="S573" i="1"/>
  <c r="U573" i="1"/>
  <c r="S581" i="1"/>
  <c r="U581" i="1"/>
  <c r="S589" i="1"/>
  <c r="U589" i="1"/>
  <c r="S597" i="1"/>
  <c r="U597" i="1"/>
  <c r="S424" i="1"/>
  <c r="U424" i="1"/>
  <c r="S432" i="1"/>
  <c r="U432" i="1"/>
  <c r="S440" i="1"/>
  <c r="U440" i="1"/>
  <c r="S448" i="1"/>
  <c r="U448" i="1"/>
  <c r="S456" i="1"/>
  <c r="U456" i="1"/>
  <c r="S464" i="1"/>
  <c r="U464" i="1"/>
  <c r="S472" i="1"/>
  <c r="U472" i="1"/>
  <c r="S491" i="1"/>
  <c r="U491" i="1"/>
  <c r="S499" i="1"/>
  <c r="U499" i="1"/>
  <c r="S507" i="1"/>
  <c r="U507" i="1"/>
  <c r="S515" i="1"/>
  <c r="U515" i="1"/>
  <c r="S523" i="1"/>
  <c r="U523" i="1"/>
  <c r="S531" i="1"/>
  <c r="U531" i="1"/>
  <c r="S550" i="1"/>
  <c r="U550" i="1"/>
  <c r="S558" i="1"/>
  <c r="U558" i="1"/>
  <c r="S566" i="1"/>
  <c r="U566" i="1"/>
  <c r="S574" i="1"/>
  <c r="U574" i="1"/>
  <c r="S582" i="1"/>
  <c r="U582" i="1"/>
  <c r="S590" i="1"/>
  <c r="U590" i="1"/>
  <c r="S598" i="1"/>
  <c r="U598" i="1"/>
  <c r="S551" i="1"/>
  <c r="U551" i="1"/>
  <c r="S559" i="1"/>
  <c r="U559" i="1"/>
  <c r="S567" i="1"/>
  <c r="U567" i="1"/>
  <c r="S575" i="1"/>
  <c r="U575" i="1"/>
  <c r="S583" i="1"/>
  <c r="U583" i="1"/>
  <c r="S591" i="1"/>
  <c r="U591" i="1"/>
  <c r="S599" i="1"/>
  <c r="U599" i="1"/>
  <c r="S544" i="1"/>
  <c r="U544" i="1"/>
  <c r="S552" i="1"/>
  <c r="U552" i="1"/>
  <c r="S560" i="1"/>
  <c r="U560" i="1"/>
  <c r="S568" i="1"/>
  <c r="U568" i="1"/>
  <c r="S576" i="1"/>
  <c r="U576" i="1"/>
  <c r="S584" i="1"/>
  <c r="U584" i="1"/>
  <c r="S592" i="1"/>
  <c r="U592" i="1"/>
  <c r="N1" i="1"/>
  <c r="S69" i="1"/>
  <c r="U69" i="1"/>
  <c r="S77" i="1"/>
  <c r="U77" i="1"/>
  <c r="S85" i="1"/>
  <c r="U85" i="1"/>
  <c r="S93" i="1"/>
  <c r="U93" i="1"/>
  <c r="S101" i="1"/>
  <c r="U101" i="1"/>
  <c r="S109" i="1"/>
  <c r="U109" i="1"/>
  <c r="S117" i="1"/>
  <c r="U117" i="1"/>
  <c r="S70" i="1"/>
  <c r="U70" i="1"/>
  <c r="S78" i="1"/>
  <c r="U78" i="1"/>
  <c r="S86" i="1"/>
  <c r="U86" i="1"/>
  <c r="S94" i="1"/>
  <c r="U94" i="1"/>
  <c r="S102" i="1"/>
  <c r="U102" i="1"/>
  <c r="S110" i="1"/>
  <c r="U110" i="1"/>
  <c r="S118" i="1"/>
  <c r="U118" i="1"/>
  <c r="S108" i="1"/>
  <c r="U108" i="1"/>
  <c r="S68" i="1"/>
  <c r="U68" i="1"/>
  <c r="S76" i="1"/>
  <c r="U76" i="1"/>
  <c r="S84" i="1"/>
  <c r="U84" i="1"/>
  <c r="S92" i="1"/>
  <c r="U92" i="1"/>
  <c r="S100" i="1"/>
  <c r="U100" i="1"/>
  <c r="S116" i="1"/>
  <c r="U116" i="1"/>
  <c r="S71" i="1"/>
  <c r="U71" i="1"/>
  <c r="S79" i="1"/>
  <c r="U79" i="1"/>
  <c r="S95" i="1"/>
  <c r="U95" i="1"/>
  <c r="S103" i="1"/>
  <c r="U103" i="1"/>
  <c r="S111" i="1"/>
  <c r="U111" i="1"/>
  <c r="S64" i="1"/>
  <c r="U64" i="1"/>
  <c r="S72" i="1"/>
  <c r="U72" i="1"/>
  <c r="S80" i="1"/>
  <c r="U80" i="1"/>
  <c r="S88" i="1"/>
  <c r="U88" i="1"/>
  <c r="S96" i="1"/>
  <c r="U96" i="1"/>
  <c r="S104" i="1"/>
  <c r="U104" i="1"/>
  <c r="S112" i="1"/>
  <c r="U112" i="1"/>
  <c r="S120" i="1"/>
  <c r="U120" i="1"/>
  <c r="S65" i="1"/>
  <c r="U65" i="1"/>
  <c r="S73" i="1"/>
  <c r="U73" i="1"/>
  <c r="S81" i="1"/>
  <c r="U81" i="1"/>
  <c r="S89" i="1"/>
  <c r="U89" i="1"/>
  <c r="S97" i="1"/>
  <c r="U97" i="1"/>
  <c r="S105" i="1"/>
  <c r="U105" i="1"/>
  <c r="S113" i="1"/>
  <c r="U113" i="1"/>
  <c r="S121" i="1"/>
  <c r="U121" i="1"/>
  <c r="S87" i="1"/>
  <c r="U87" i="1"/>
  <c r="S119" i="1"/>
  <c r="U119" i="1"/>
  <c r="S66" i="1"/>
  <c r="U66" i="1"/>
  <c r="S74" i="1"/>
  <c r="U74" i="1"/>
  <c r="S82" i="1"/>
  <c r="U82" i="1"/>
  <c r="S90" i="1"/>
  <c r="U90" i="1"/>
  <c r="S98" i="1"/>
  <c r="U98" i="1"/>
  <c r="S106" i="1"/>
  <c r="U106" i="1"/>
  <c r="S114" i="1"/>
  <c r="U114" i="1"/>
  <c r="S122" i="1"/>
  <c r="U122" i="1"/>
  <c r="S67" i="1"/>
  <c r="U67" i="1"/>
  <c r="S75" i="1"/>
  <c r="U75" i="1"/>
  <c r="S83" i="1"/>
  <c r="U83" i="1"/>
  <c r="S91" i="1"/>
  <c r="U91" i="1"/>
  <c r="S99" i="1"/>
  <c r="U99" i="1"/>
  <c r="S107" i="1"/>
  <c r="U107" i="1"/>
  <c r="S115" i="1"/>
  <c r="U115" i="1"/>
  <c r="S62" i="1"/>
  <c r="U62" i="1"/>
  <c r="S54" i="1"/>
  <c r="U54" i="1"/>
  <c r="S46" i="1"/>
  <c r="U46" i="1"/>
  <c r="S38" i="1"/>
  <c r="U38" i="1"/>
  <c r="S30" i="1"/>
  <c r="U30" i="1"/>
  <c r="S22" i="1"/>
  <c r="U22" i="1"/>
  <c r="S14" i="1"/>
  <c r="U14" i="1"/>
  <c r="S6" i="1"/>
  <c r="U6" i="1"/>
  <c r="S61" i="1"/>
  <c r="U61" i="1"/>
  <c r="S53" i="1"/>
  <c r="U53" i="1"/>
  <c r="S45" i="1"/>
  <c r="U45" i="1"/>
  <c r="S37" i="1"/>
  <c r="U37" i="1"/>
  <c r="S29" i="1"/>
  <c r="U29" i="1"/>
  <c r="S21" i="1"/>
  <c r="U21" i="1"/>
  <c r="S13" i="1"/>
  <c r="U13" i="1"/>
  <c r="S5" i="1"/>
  <c r="U5" i="1"/>
  <c r="S56" i="1"/>
  <c r="U56" i="1"/>
  <c r="S44" i="1"/>
  <c r="U44" i="1"/>
  <c r="S34" i="1"/>
  <c r="U34" i="1"/>
  <c r="S24" i="1"/>
  <c r="U24" i="1"/>
  <c r="S12" i="1"/>
  <c r="U12" i="1"/>
  <c r="S11" i="1"/>
  <c r="U11" i="1"/>
  <c r="S40" i="1"/>
  <c r="U40" i="1"/>
  <c r="S39" i="1"/>
  <c r="U39" i="1"/>
  <c r="S7" i="1"/>
  <c r="U7" i="1"/>
  <c r="S25" i="1"/>
  <c r="U25" i="1"/>
  <c r="S55" i="1"/>
  <c r="U55" i="1"/>
  <c r="S43" i="1"/>
  <c r="U43" i="1"/>
  <c r="S33" i="1"/>
  <c r="U33" i="1"/>
  <c r="S23" i="1"/>
  <c r="U23" i="1"/>
  <c r="S50" i="1"/>
  <c r="U50" i="1"/>
  <c r="S8" i="1"/>
  <c r="U8" i="1"/>
  <c r="S59" i="1"/>
  <c r="U59" i="1"/>
  <c r="S27" i="1"/>
  <c r="U27" i="1"/>
  <c r="S47" i="1"/>
  <c r="U47" i="1"/>
  <c r="S15" i="1"/>
  <c r="U15" i="1"/>
  <c r="S52" i="1"/>
  <c r="U52" i="1"/>
  <c r="S42" i="1"/>
  <c r="U42" i="1"/>
  <c r="S32" i="1"/>
  <c r="U32" i="1"/>
  <c r="S20" i="1"/>
  <c r="U20" i="1"/>
  <c r="S10" i="1"/>
  <c r="U10" i="1"/>
  <c r="S19" i="1"/>
  <c r="U19" i="1"/>
  <c r="S18" i="1"/>
  <c r="U18" i="1"/>
  <c r="S49" i="1"/>
  <c r="U49" i="1"/>
  <c r="S17" i="1"/>
  <c r="U17" i="1"/>
  <c r="S35" i="1"/>
  <c r="U35" i="1"/>
  <c r="S63" i="1"/>
  <c r="U63" i="1"/>
  <c r="S51" i="1"/>
  <c r="U51" i="1"/>
  <c r="S41" i="1"/>
  <c r="U41" i="1"/>
  <c r="S31" i="1"/>
  <c r="U31" i="1"/>
  <c r="S9" i="1"/>
  <c r="U9" i="1"/>
  <c r="S60" i="1"/>
  <c r="U60" i="1"/>
  <c r="S28" i="1"/>
  <c r="U28" i="1"/>
  <c r="S58" i="1"/>
  <c r="U58" i="1"/>
  <c r="S48" i="1"/>
  <c r="U48" i="1"/>
  <c r="S36" i="1"/>
  <c r="U36" i="1"/>
  <c r="S26" i="1"/>
  <c r="U26" i="1"/>
  <c r="S16" i="1"/>
  <c r="U16" i="1"/>
  <c r="S4" i="1"/>
  <c r="S57" i="1"/>
  <c r="U57" i="1"/>
  <c r="R1" i="1"/>
  <c r="D4" i="54"/>
  <c r="C4" i="54"/>
  <c r="D336" i="35"/>
  <c r="D325" i="35"/>
  <c r="D316" i="35"/>
  <c r="K316" i="35"/>
  <c r="D306" i="35"/>
  <c r="D297" i="35"/>
  <c r="K297" i="35"/>
  <c r="D288" i="35"/>
  <c r="D279" i="35"/>
  <c r="D269" i="35"/>
  <c r="K269" i="35"/>
  <c r="D258" i="35"/>
  <c r="K258" i="35"/>
  <c r="D247" i="35"/>
  <c r="D238" i="35"/>
  <c r="D228" i="35"/>
  <c r="K228" i="35"/>
  <c r="D219" i="35"/>
  <c r="D210" i="35"/>
  <c r="K210" i="35"/>
  <c r="D201" i="35"/>
  <c r="D191" i="35"/>
  <c r="K191" i="35"/>
  <c r="D182" i="35"/>
  <c r="D173" i="35"/>
  <c r="D164" i="35"/>
  <c r="D155" i="35"/>
  <c r="D146" i="35"/>
  <c r="D137" i="35"/>
  <c r="K137" i="35"/>
  <c r="D128" i="35"/>
  <c r="K128" i="35"/>
  <c r="D119" i="35"/>
  <c r="K119" i="35"/>
  <c r="D109" i="35"/>
  <c r="D100" i="35"/>
  <c r="K100" i="35"/>
  <c r="D90" i="35"/>
  <c r="K90" i="35"/>
  <c r="D80" i="35"/>
  <c r="K80" i="35"/>
  <c r="D72" i="35"/>
  <c r="K72" i="35"/>
  <c r="D63" i="35"/>
  <c r="K63" i="35"/>
  <c r="D53" i="35"/>
  <c r="K53" i="35"/>
  <c r="D42" i="35"/>
  <c r="K42" i="35"/>
  <c r="D31" i="35"/>
  <c r="K31" i="35"/>
  <c r="D22" i="35"/>
  <c r="K22" i="35"/>
  <c r="D12" i="35"/>
  <c r="K12" i="35"/>
  <c r="D335" i="35"/>
  <c r="D324" i="35"/>
  <c r="D315" i="35"/>
  <c r="K315" i="35"/>
  <c r="D305" i="35"/>
  <c r="D295" i="35"/>
  <c r="K295" i="35"/>
  <c r="D287" i="35"/>
  <c r="D278" i="35"/>
  <c r="D267" i="35"/>
  <c r="D257" i="35"/>
  <c r="K257" i="35"/>
  <c r="D246" i="35"/>
  <c r="D237" i="35"/>
  <c r="D227" i="35"/>
  <c r="K227" i="35"/>
  <c r="D218" i="35"/>
  <c r="K218" i="35"/>
  <c r="D209" i="35"/>
  <c r="D200" i="35"/>
  <c r="D190" i="35"/>
  <c r="K190" i="35"/>
  <c r="D180" i="35"/>
  <c r="D172" i="35"/>
  <c r="D162" i="35"/>
  <c r="K162" i="35"/>
  <c r="D154" i="35"/>
  <c r="D145" i="35"/>
  <c r="K145" i="35"/>
  <c r="D136" i="35"/>
  <c r="K136" i="35"/>
  <c r="D127" i="35"/>
  <c r="K127" i="35"/>
  <c r="D118" i="35"/>
  <c r="K118" i="35"/>
  <c r="D108" i="35"/>
  <c r="D99" i="35"/>
  <c r="K99" i="35"/>
  <c r="D88" i="35"/>
  <c r="K88" i="35"/>
  <c r="D79" i="35"/>
  <c r="K79" i="35"/>
  <c r="D70" i="35"/>
  <c r="K70" i="35"/>
  <c r="D62" i="35"/>
  <c r="K62" i="35"/>
  <c r="D52" i="35"/>
  <c r="K52" i="35"/>
  <c r="D40" i="35"/>
  <c r="K40" i="35"/>
  <c r="D30" i="35"/>
  <c r="K30" i="35"/>
  <c r="D21" i="35"/>
  <c r="K21" i="35"/>
  <c r="D11" i="35"/>
  <c r="K11" i="35"/>
  <c r="D348" i="35"/>
  <c r="D332" i="35"/>
  <c r="K332" i="35"/>
  <c r="D323" i="35"/>
  <c r="D314" i="35"/>
  <c r="K314" i="35"/>
  <c r="D304" i="35"/>
  <c r="K304" i="35"/>
  <c r="D294" i="35"/>
  <c r="K294" i="35"/>
  <c r="D285" i="35"/>
  <c r="K285" i="35"/>
  <c r="D276" i="35"/>
  <c r="K276" i="35"/>
  <c r="D266" i="35"/>
  <c r="D256" i="35"/>
  <c r="K256" i="35"/>
  <c r="D245" i="35"/>
  <c r="K245" i="35"/>
  <c r="D236" i="35"/>
  <c r="K236" i="35"/>
  <c r="D226" i="35"/>
  <c r="K226" i="35"/>
  <c r="D217" i="35"/>
  <c r="K217" i="35"/>
  <c r="D208" i="35"/>
  <c r="K208" i="35"/>
  <c r="D199" i="35"/>
  <c r="K199" i="35"/>
  <c r="D189" i="35"/>
  <c r="D179" i="35"/>
  <c r="K179" i="35"/>
  <c r="D170" i="35"/>
  <c r="D161" i="35"/>
  <c r="K161" i="35"/>
  <c r="D152" i="35"/>
  <c r="K152" i="35"/>
  <c r="D144" i="35"/>
  <c r="D135" i="35"/>
  <c r="K135" i="35"/>
  <c r="D126" i="35"/>
  <c r="K126" i="35"/>
  <c r="D117" i="35"/>
  <c r="K117" i="35"/>
  <c r="D107" i="35"/>
  <c r="K107" i="35"/>
  <c r="D97" i="35"/>
  <c r="K97" i="35"/>
  <c r="D87" i="35"/>
  <c r="K87" i="35"/>
  <c r="K78" i="35"/>
  <c r="D69" i="35"/>
  <c r="K69" i="35"/>
  <c r="D60" i="35"/>
  <c r="K60" i="35"/>
  <c r="D51" i="35"/>
  <c r="K51" i="35"/>
  <c r="D38" i="35"/>
  <c r="K38" i="35"/>
  <c r="D29" i="35"/>
  <c r="K29" i="35"/>
  <c r="D20" i="35"/>
  <c r="K20" i="35"/>
  <c r="D10" i="35"/>
  <c r="K10" i="35"/>
  <c r="D346" i="35"/>
  <c r="K346" i="35"/>
  <c r="D331" i="35"/>
  <c r="D322" i="35"/>
  <c r="K322" i="35"/>
  <c r="D313" i="35"/>
  <c r="K313" i="35"/>
  <c r="D303" i="35"/>
  <c r="D293" i="35"/>
  <c r="K293" i="35"/>
  <c r="D284" i="35"/>
  <c r="D274" i="35"/>
  <c r="K274" i="35"/>
  <c r="D264" i="35"/>
  <c r="K264" i="35"/>
  <c r="D255" i="35"/>
  <c r="K255" i="35"/>
  <c r="D244" i="35"/>
  <c r="K244" i="35"/>
  <c r="D234" i="35"/>
  <c r="K234" i="35"/>
  <c r="D225" i="35"/>
  <c r="K225" i="35"/>
  <c r="D216" i="35"/>
  <c r="K216" i="35"/>
  <c r="D207" i="35"/>
  <c r="K207" i="35"/>
  <c r="D198" i="35"/>
  <c r="K198" i="35"/>
  <c r="D188" i="35"/>
  <c r="K188" i="35"/>
  <c r="D178" i="35"/>
  <c r="D169" i="35"/>
  <c r="K169" i="35"/>
  <c r="D160" i="35"/>
  <c r="K160" i="35"/>
  <c r="D151" i="35"/>
  <c r="D142" i="35"/>
  <c r="K142" i="35"/>
  <c r="D134" i="35"/>
  <c r="K134" i="35"/>
  <c r="D125" i="35"/>
  <c r="K125" i="35"/>
  <c r="D116" i="35"/>
  <c r="K116" i="35"/>
  <c r="D106" i="35"/>
  <c r="D96" i="35"/>
  <c r="K96" i="35"/>
  <c r="D86" i="35"/>
  <c r="K86" i="35"/>
  <c r="D77" i="35"/>
  <c r="K77" i="35"/>
  <c r="D68" i="35"/>
  <c r="K68" i="35"/>
  <c r="D59" i="35"/>
  <c r="K59" i="35"/>
  <c r="D50" i="35"/>
  <c r="K50" i="35"/>
  <c r="D37" i="35"/>
  <c r="K37" i="35"/>
  <c r="D28" i="35"/>
  <c r="K28" i="35"/>
  <c r="D19" i="35"/>
  <c r="K19" i="35"/>
  <c r="D9" i="35"/>
  <c r="K9" i="35"/>
  <c r="D344" i="35"/>
  <c r="D329" i="35"/>
  <c r="K329" i="35"/>
  <c r="D320" i="35"/>
  <c r="K320" i="35"/>
  <c r="D310" i="35"/>
  <c r="D302" i="35"/>
  <c r="K302" i="35"/>
  <c r="D292" i="35"/>
  <c r="K292" i="35"/>
  <c r="D283" i="35"/>
  <c r="K283" i="35"/>
  <c r="D273" i="35"/>
  <c r="D263" i="35"/>
  <c r="K263" i="35"/>
  <c r="D254" i="35"/>
  <c r="K254" i="35"/>
  <c r="D243" i="35"/>
  <c r="D233" i="35"/>
  <c r="K233" i="35"/>
  <c r="D224" i="35"/>
  <c r="K224" i="35"/>
  <c r="D215" i="35"/>
  <c r="D205" i="35"/>
  <c r="K205" i="35"/>
  <c r="D197" i="35"/>
  <c r="K197" i="35"/>
  <c r="D186" i="35"/>
  <c r="D177" i="35"/>
  <c r="K177" i="35"/>
  <c r="D168" i="35"/>
  <c r="K168" i="35"/>
  <c r="D159" i="35"/>
  <c r="K159" i="35"/>
  <c r="D150" i="35"/>
  <c r="K150" i="35"/>
  <c r="D141" i="35"/>
  <c r="K141" i="35"/>
  <c r="D132" i="35"/>
  <c r="K132" i="35"/>
  <c r="D124" i="35"/>
  <c r="K124" i="35"/>
  <c r="D115" i="35"/>
  <c r="K115" i="35"/>
  <c r="D105" i="35"/>
  <c r="K105" i="35"/>
  <c r="D95" i="35"/>
  <c r="K95" i="35"/>
  <c r="D85" i="35"/>
  <c r="K85" i="35"/>
  <c r="K76" i="35"/>
  <c r="D67" i="35"/>
  <c r="K67" i="35"/>
  <c r="D58" i="35"/>
  <c r="K58" i="35"/>
  <c r="D49" i="35"/>
  <c r="K49" i="35"/>
  <c r="D36" i="35"/>
  <c r="K36" i="35"/>
  <c r="D26" i="35"/>
  <c r="K26" i="35"/>
  <c r="D17" i="35"/>
  <c r="K17" i="35"/>
  <c r="D342" i="35"/>
  <c r="K342" i="35"/>
  <c r="D328" i="35"/>
  <c r="K328" i="35"/>
  <c r="D319" i="35"/>
  <c r="K319" i="35"/>
  <c r="D309" i="35"/>
  <c r="K309" i="35"/>
  <c r="D300" i="35"/>
  <c r="K300" i="35"/>
  <c r="D291" i="35"/>
  <c r="K291" i="35"/>
  <c r="D282" i="35"/>
  <c r="K282" i="35"/>
  <c r="D272" i="35"/>
  <c r="D262" i="35"/>
  <c r="K262" i="35"/>
  <c r="D251" i="35"/>
  <c r="K251" i="35"/>
  <c r="D241" i="35"/>
  <c r="D232" i="35"/>
  <c r="K232" i="35"/>
  <c r="D223" i="35"/>
  <c r="K223" i="35"/>
  <c r="D214" i="35"/>
  <c r="D204" i="35"/>
  <c r="K204" i="35"/>
  <c r="D194" i="35"/>
  <c r="K194" i="35"/>
  <c r="D185" i="35"/>
  <c r="D176" i="35"/>
  <c r="K176" i="35"/>
  <c r="D167" i="35"/>
  <c r="D158" i="35"/>
  <c r="K158" i="35"/>
  <c r="D149" i="35"/>
  <c r="K149" i="35"/>
  <c r="D140" i="35"/>
  <c r="K140" i="35"/>
  <c r="D131" i="35"/>
  <c r="K131" i="35"/>
  <c r="D122" i="35"/>
  <c r="K122" i="35"/>
  <c r="D114" i="35"/>
  <c r="K114" i="35"/>
  <c r="D104" i="35"/>
  <c r="K104" i="35"/>
  <c r="D94" i="35"/>
  <c r="K94" i="35"/>
  <c r="D84" i="35"/>
  <c r="K84" i="35"/>
  <c r="D75" i="35"/>
  <c r="K75" i="35"/>
  <c r="D66" i="35"/>
  <c r="K66" i="35"/>
  <c r="D56" i="35"/>
  <c r="K56" i="35"/>
  <c r="D46" i="35"/>
  <c r="K46" i="35"/>
  <c r="D35" i="35"/>
  <c r="K35" i="35"/>
  <c r="D25" i="35"/>
  <c r="K25" i="35"/>
  <c r="D16" i="35"/>
  <c r="K16" i="35"/>
  <c r="D340" i="35"/>
  <c r="K340" i="35"/>
  <c r="D327" i="35"/>
  <c r="K327" i="35"/>
  <c r="D318" i="35"/>
  <c r="K318" i="35"/>
  <c r="D308" i="35"/>
  <c r="K308" i="35"/>
  <c r="D299" i="35"/>
  <c r="K299" i="35"/>
  <c r="D290" i="35"/>
  <c r="K290" i="35"/>
  <c r="D281" i="35"/>
  <c r="K281" i="35"/>
  <c r="D271" i="35"/>
  <c r="D261" i="35"/>
  <c r="K261" i="35"/>
  <c r="D250" i="35"/>
  <c r="K250" i="35"/>
  <c r="D240" i="35"/>
  <c r="D230" i="35"/>
  <c r="K230" i="35"/>
  <c r="D221" i="35"/>
  <c r="K221" i="35"/>
  <c r="D213" i="35"/>
  <c r="K213" i="35"/>
  <c r="D203" i="35"/>
  <c r="K203" i="35"/>
  <c r="D193" i="35"/>
  <c r="K193" i="35"/>
  <c r="D184" i="35"/>
  <c r="K184" i="35"/>
  <c r="D175" i="35"/>
  <c r="K175" i="35"/>
  <c r="D166" i="35"/>
  <c r="D157" i="35"/>
  <c r="K157" i="35"/>
  <c r="D148" i="35"/>
  <c r="D139" i="35"/>
  <c r="K139" i="35"/>
  <c r="D130" i="35"/>
  <c r="K130" i="35"/>
  <c r="D121" i="35"/>
  <c r="K121" i="35"/>
  <c r="D111" i="35"/>
  <c r="K111" i="35"/>
  <c r="D103" i="35"/>
  <c r="K103" i="35"/>
  <c r="D93" i="35"/>
  <c r="K93" i="35"/>
  <c r="D83" i="35"/>
  <c r="K83" i="35"/>
  <c r="D74" i="35"/>
  <c r="K74" i="35"/>
  <c r="D65" i="35"/>
  <c r="K65" i="35"/>
  <c r="D55" i="35"/>
  <c r="K55" i="35"/>
  <c r="D45" i="35"/>
  <c r="K45" i="35"/>
  <c r="D34" i="35"/>
  <c r="K34" i="35"/>
  <c r="D24" i="35"/>
  <c r="K24" i="35"/>
  <c r="D15" i="35"/>
  <c r="K15" i="35"/>
  <c r="D337" i="35"/>
  <c r="K337" i="35"/>
  <c r="D326" i="35"/>
  <c r="D317" i="35"/>
  <c r="K317" i="35"/>
  <c r="D307" i="35"/>
  <c r="K307" i="35"/>
  <c r="D298" i="35"/>
  <c r="D289" i="35"/>
  <c r="K289" i="35"/>
  <c r="D280" i="35"/>
  <c r="K280" i="35"/>
  <c r="D270" i="35"/>
  <c r="K270" i="35"/>
  <c r="D259" i="35"/>
  <c r="K259" i="35"/>
  <c r="D249" i="35"/>
  <c r="K249" i="35"/>
  <c r="D239" i="35"/>
  <c r="K239" i="35"/>
  <c r="D229" i="35"/>
  <c r="K229" i="35"/>
  <c r="D220" i="35"/>
  <c r="D211" i="35"/>
  <c r="D202" i="35"/>
  <c r="K202" i="35"/>
  <c r="D192" i="35"/>
  <c r="K192" i="35"/>
  <c r="D183" i="35"/>
  <c r="K183" i="35"/>
  <c r="D174" i="35"/>
  <c r="K174" i="35"/>
  <c r="D165" i="35"/>
  <c r="K165" i="35"/>
  <c r="D156" i="35"/>
  <c r="K156" i="35"/>
  <c r="D147" i="35"/>
  <c r="D138" i="35"/>
  <c r="K138" i="35"/>
  <c r="D129" i="35"/>
  <c r="K129" i="35"/>
  <c r="D120" i="35"/>
  <c r="K120" i="35"/>
  <c r="D110" i="35"/>
  <c r="K110" i="35"/>
  <c r="D101" i="35"/>
  <c r="K101" i="35"/>
  <c r="D91" i="35"/>
  <c r="K91" i="35"/>
  <c r="D82" i="35"/>
  <c r="K82" i="35"/>
  <c r="D73" i="35"/>
  <c r="K73" i="35"/>
  <c r="D64" i="35"/>
  <c r="K64" i="35"/>
  <c r="D54" i="35"/>
  <c r="K54" i="35"/>
  <c r="D43" i="35"/>
  <c r="K43" i="35"/>
  <c r="D33" i="35"/>
  <c r="K33" i="35"/>
  <c r="D23" i="35"/>
  <c r="K23" i="35"/>
  <c r="D14" i="35"/>
  <c r="K14" i="35"/>
  <c r="H25" i="35"/>
  <c r="H291" i="35"/>
  <c r="K273" i="35"/>
  <c r="K310" i="35"/>
  <c r="K106" i="35"/>
  <c r="K151" i="35"/>
  <c r="K178" i="35"/>
  <c r="K284" i="35"/>
  <c r="K303" i="35"/>
  <c r="K331" i="35"/>
  <c r="K215" i="35"/>
  <c r="K243" i="35"/>
  <c r="K144" i="35"/>
  <c r="K170" i="35"/>
  <c r="K189" i="35"/>
  <c r="K266" i="35"/>
  <c r="K323" i="35"/>
  <c r="K348" i="35"/>
  <c r="K108" i="35"/>
  <c r="K154" i="35"/>
  <c r="K172" i="35"/>
  <c r="K180" i="35"/>
  <c r="K200" i="35"/>
  <c r="K209" i="35"/>
  <c r="K237" i="35"/>
  <c r="K246" i="35"/>
  <c r="K267" i="35"/>
  <c r="K278" i="35"/>
  <c r="K287" i="35"/>
  <c r="K305" i="35"/>
  <c r="K324" i="35"/>
  <c r="K335" i="35"/>
  <c r="K186" i="35"/>
  <c r="K344" i="35"/>
  <c r="K109" i="35"/>
  <c r="K146" i="35"/>
  <c r="K155" i="35"/>
  <c r="K164" i="35"/>
  <c r="K173" i="35"/>
  <c r="K182" i="35"/>
  <c r="K201" i="35"/>
  <c r="K219" i="35"/>
  <c r="K238" i="35"/>
  <c r="K247" i="35"/>
  <c r="K279" i="35"/>
  <c r="K288" i="35"/>
  <c r="K306" i="35"/>
  <c r="K325" i="35"/>
  <c r="K336" i="35"/>
  <c r="K211" i="35"/>
  <c r="K220" i="35"/>
  <c r="K298" i="35"/>
  <c r="K326" i="35"/>
  <c r="K147" i="35"/>
  <c r="K148" i="35"/>
  <c r="K166" i="35"/>
  <c r="K240" i="35"/>
  <c r="K271" i="35"/>
  <c r="K167" i="35"/>
  <c r="K185" i="35"/>
  <c r="K214" i="35"/>
  <c r="K241" i="35"/>
  <c r="K272" i="35"/>
  <c r="U4" i="1"/>
  <c r="U1" i="1"/>
  <c r="S1" i="1"/>
  <c r="H342" i="35"/>
  <c r="D341" i="35"/>
  <c r="H341" i="35"/>
  <c r="H130" i="35"/>
  <c r="H258" i="35"/>
  <c r="H302" i="35"/>
  <c r="H151" i="35"/>
  <c r="H262" i="35"/>
  <c r="H271" i="35"/>
  <c r="H193" i="35"/>
  <c r="H121" i="35"/>
  <c r="H45" i="35"/>
  <c r="H120" i="35"/>
  <c r="H326" i="35"/>
  <c r="H239" i="35"/>
  <c r="H138" i="35"/>
  <c r="H325" i="35"/>
  <c r="H247" i="35"/>
  <c r="H173" i="35"/>
  <c r="H100" i="35"/>
  <c r="H22" i="35"/>
  <c r="H150" i="35"/>
  <c r="H295" i="35"/>
  <c r="H218" i="35"/>
  <c r="H145" i="35"/>
  <c r="H70" i="35"/>
  <c r="H254" i="35"/>
  <c r="H332" i="35"/>
  <c r="H256" i="35"/>
  <c r="H179" i="35"/>
  <c r="H107" i="35"/>
  <c r="H29" i="35"/>
  <c r="H105" i="35"/>
  <c r="H293" i="35"/>
  <c r="H216" i="35"/>
  <c r="H142" i="35"/>
  <c r="H68" i="35"/>
  <c r="H310" i="35"/>
  <c r="H35" i="35"/>
  <c r="H122" i="35"/>
  <c r="H249" i="35"/>
  <c r="H109" i="35"/>
  <c r="H154" i="35"/>
  <c r="H141" i="35"/>
  <c r="H185" i="35"/>
  <c r="H251" i="35"/>
  <c r="H176" i="35"/>
  <c r="H104" i="35"/>
  <c r="H261" i="35"/>
  <c r="H184" i="35"/>
  <c r="H111" i="35"/>
  <c r="H34" i="35"/>
  <c r="H229" i="35"/>
  <c r="H129" i="35"/>
  <c r="H316" i="35"/>
  <c r="H238" i="35"/>
  <c r="H164" i="35"/>
  <c r="H90" i="35"/>
  <c r="H12" i="35"/>
  <c r="H115" i="35"/>
  <c r="H287" i="35"/>
  <c r="H209" i="35"/>
  <c r="H136" i="35"/>
  <c r="H62" i="35"/>
  <c r="H205" i="35"/>
  <c r="H323" i="35"/>
  <c r="H245" i="35"/>
  <c r="H170" i="35"/>
  <c r="H97" i="35"/>
  <c r="H20" i="35"/>
  <c r="H67" i="35"/>
  <c r="H284" i="35"/>
  <c r="H207" i="35"/>
  <c r="H134" i="35"/>
  <c r="H273" i="35"/>
  <c r="H281" i="35"/>
  <c r="H55" i="35"/>
  <c r="H182" i="35"/>
  <c r="H329" i="35"/>
  <c r="H328" i="35"/>
  <c r="H241" i="35"/>
  <c r="H167" i="35"/>
  <c r="H94" i="35"/>
  <c r="H327" i="35"/>
  <c r="H250" i="35"/>
  <c r="H175" i="35"/>
  <c r="H103" i="35"/>
  <c r="H24" i="35"/>
  <c r="H82" i="35"/>
  <c r="H307" i="35"/>
  <c r="H220" i="35"/>
  <c r="H110" i="35"/>
  <c r="H306" i="35"/>
  <c r="H228" i="35"/>
  <c r="H155" i="35"/>
  <c r="H80" i="35"/>
  <c r="H76" i="35"/>
  <c r="H278" i="35"/>
  <c r="H200" i="35"/>
  <c r="H127" i="35"/>
  <c r="H52" i="35"/>
  <c r="H168" i="35"/>
  <c r="H314" i="35"/>
  <c r="H236" i="35"/>
  <c r="H87" i="35"/>
  <c r="H10" i="35"/>
  <c r="H17" i="35"/>
  <c r="H274" i="35"/>
  <c r="H198" i="35"/>
  <c r="H125" i="35"/>
  <c r="H50" i="35"/>
  <c r="H233" i="35"/>
  <c r="H194" i="35"/>
  <c r="H336" i="35"/>
  <c r="H227" i="35"/>
  <c r="H189" i="35"/>
  <c r="H38" i="35"/>
  <c r="H77" i="35"/>
  <c r="H318" i="35"/>
  <c r="H240" i="35"/>
  <c r="H166" i="35"/>
  <c r="H93" i="35"/>
  <c r="H15" i="35"/>
  <c r="H64" i="35"/>
  <c r="H298" i="35"/>
  <c r="H211" i="35"/>
  <c r="H91" i="35"/>
  <c r="H297" i="35"/>
  <c r="H219" i="35"/>
  <c r="H146" i="35"/>
  <c r="H72" i="35"/>
  <c r="H320" i="35"/>
  <c r="H36" i="35"/>
  <c r="H267" i="35"/>
  <c r="H190" i="35"/>
  <c r="H118" i="35"/>
  <c r="H132" i="35"/>
  <c r="H304" i="35"/>
  <c r="H226" i="35"/>
  <c r="H152" i="35"/>
  <c r="H78" i="35"/>
  <c r="H292" i="35"/>
  <c r="H264" i="35"/>
  <c r="H188" i="35"/>
  <c r="H116" i="35"/>
  <c r="H37" i="35"/>
  <c r="H197" i="35"/>
  <c r="H203" i="35"/>
  <c r="H156" i="35"/>
  <c r="H303" i="35"/>
  <c r="H319" i="35"/>
  <c r="H158" i="35"/>
  <c r="H84" i="35"/>
  <c r="H309" i="35"/>
  <c r="H223" i="35"/>
  <c r="H149" i="35"/>
  <c r="H75" i="35"/>
  <c r="H308" i="35"/>
  <c r="H230" i="35"/>
  <c r="H157" i="35"/>
  <c r="H83" i="35"/>
  <c r="H270" i="35"/>
  <c r="H43" i="35"/>
  <c r="H289" i="35"/>
  <c r="H202" i="35"/>
  <c r="H288" i="35"/>
  <c r="H210" i="35"/>
  <c r="H137" i="35"/>
  <c r="H63" i="35"/>
  <c r="H283" i="35"/>
  <c r="H335" i="35"/>
  <c r="H257" i="35"/>
  <c r="H180" i="35"/>
  <c r="H108" i="35"/>
  <c r="H30" i="35"/>
  <c r="H95" i="35"/>
  <c r="H294" i="35"/>
  <c r="H217" i="35"/>
  <c r="H144" i="35"/>
  <c r="H69" i="35"/>
  <c r="H243" i="35"/>
  <c r="H331" i="35"/>
  <c r="H255" i="35"/>
  <c r="H178" i="35"/>
  <c r="H106" i="35"/>
  <c r="H28" i="35"/>
  <c r="H159" i="35"/>
  <c r="H272" i="35"/>
  <c r="H337" i="35"/>
  <c r="H186" i="35"/>
  <c r="H266" i="35"/>
  <c r="H225" i="35"/>
  <c r="H300" i="35"/>
  <c r="H214" i="35"/>
  <c r="H140" i="35"/>
  <c r="H66" i="35"/>
  <c r="H299" i="35"/>
  <c r="H221" i="35"/>
  <c r="H148" i="35"/>
  <c r="H74" i="35"/>
  <c r="H183" i="35"/>
  <c r="H23" i="35"/>
  <c r="H280" i="35"/>
  <c r="H192" i="35"/>
  <c r="H54" i="35"/>
  <c r="H279" i="35"/>
  <c r="H201" i="35"/>
  <c r="H128" i="35"/>
  <c r="H53" i="35"/>
  <c r="H263" i="35"/>
  <c r="H324" i="35"/>
  <c r="H246" i="35"/>
  <c r="H172" i="35"/>
  <c r="H99" i="35"/>
  <c r="H21" i="35"/>
  <c r="H58" i="35"/>
  <c r="H285" i="35"/>
  <c r="H208" i="35"/>
  <c r="H135" i="35"/>
  <c r="H60" i="35"/>
  <c r="H215" i="35"/>
  <c r="H322" i="35"/>
  <c r="H244" i="35"/>
  <c r="H169" i="35"/>
  <c r="H96" i="35"/>
  <c r="H19" i="35"/>
  <c r="H124" i="35"/>
  <c r="H46" i="35"/>
  <c r="H147" i="35"/>
  <c r="H305" i="35"/>
  <c r="H79" i="35"/>
  <c r="H117" i="35"/>
  <c r="H282" i="35"/>
  <c r="H204" i="35"/>
  <c r="H131" i="35"/>
  <c r="H56" i="35"/>
  <c r="H290" i="35"/>
  <c r="H213" i="35"/>
  <c r="H139" i="35"/>
  <c r="H65" i="35"/>
  <c r="H165" i="35"/>
  <c r="H14" i="35"/>
  <c r="H259" i="35"/>
  <c r="H174" i="35"/>
  <c r="H33" i="35"/>
  <c r="H269" i="35"/>
  <c r="H191" i="35"/>
  <c r="H119" i="35"/>
  <c r="H42" i="35"/>
  <c r="H224" i="35"/>
  <c r="H237" i="35"/>
  <c r="H162" i="35"/>
  <c r="H88" i="35"/>
  <c r="H11" i="35"/>
  <c r="H26" i="35"/>
  <c r="H199" i="35"/>
  <c r="H126" i="35"/>
  <c r="H51" i="35"/>
  <c r="H177" i="35"/>
  <c r="H313" i="35"/>
  <c r="H234" i="35"/>
  <c r="H160" i="35"/>
  <c r="H86" i="35"/>
  <c r="H9" i="35"/>
  <c r="H85" i="35"/>
  <c r="H73" i="35"/>
  <c r="H315" i="35"/>
  <c r="H317" i="35"/>
  <c r="H114" i="35"/>
  <c r="H161" i="35"/>
  <c r="H49" i="35"/>
  <c r="D48" i="35"/>
  <c r="D231" i="35"/>
  <c r="H232" i="35"/>
  <c r="D39" i="35"/>
  <c r="H40" i="35"/>
  <c r="D345" i="35"/>
  <c r="H346" i="35"/>
  <c r="D27" i="35"/>
  <c r="H31" i="35"/>
  <c r="D347" i="35"/>
  <c r="H348" i="35"/>
  <c r="D275" i="35"/>
  <c r="H276" i="35"/>
  <c r="D13" i="35"/>
  <c r="H16" i="35"/>
  <c r="D339" i="35"/>
  <c r="H340" i="35"/>
  <c r="D98" i="35"/>
  <c r="H101" i="35"/>
  <c r="D57" i="35"/>
  <c r="H59" i="35"/>
  <c r="D343" i="35"/>
  <c r="H344" i="35"/>
  <c r="D102" i="35"/>
  <c r="D260" i="35"/>
  <c r="D32" i="35"/>
  <c r="D222" i="35"/>
  <c r="D123" i="35"/>
  <c r="D235" i="35"/>
  <c r="D163" i="35"/>
  <c r="D89" i="35"/>
  <c r="D8" i="35"/>
  <c r="D61" i="35"/>
  <c r="D242" i="35"/>
  <c r="D18" i="35"/>
  <c r="D206" i="35"/>
  <c r="D187" i="35"/>
  <c r="D253" i="35"/>
  <c r="D92" i="35"/>
  <c r="D212" i="35"/>
  <c r="D41" i="35"/>
  <c r="D196" i="35"/>
  <c r="D143" i="35"/>
  <c r="D153" i="35"/>
  <c r="D181" i="35"/>
  <c r="D113" i="35"/>
  <c r="D133" i="35"/>
  <c r="D71" i="35"/>
  <c r="D81" i="35"/>
  <c r="D268" i="35"/>
  <c r="D248" i="35"/>
  <c r="D44" i="35"/>
  <c r="D171" i="35"/>
  <c r="D286" i="35"/>
  <c r="D277" i="35"/>
  <c r="D296" i="35"/>
  <c r="D265" i="35"/>
  <c r="D334" i="35"/>
  <c r="K334" i="35"/>
  <c r="D330" i="35"/>
  <c r="D321" i="35"/>
  <c r="D312" i="35"/>
  <c r="D301" i="35"/>
  <c r="Q777" i="1"/>
  <c r="M1" i="1"/>
  <c r="Q783" i="1"/>
  <c r="Q782" i="1"/>
  <c r="Q781" i="1"/>
  <c r="Q771" i="1"/>
  <c r="Q770" i="1"/>
  <c r="Q761" i="1"/>
  <c r="L761" i="1"/>
  <c r="Q695" i="1"/>
  <c r="K341" i="35"/>
  <c r="H248" i="35"/>
  <c r="K248" i="35"/>
  <c r="H222" i="35"/>
  <c r="K222" i="35"/>
  <c r="H268" i="35"/>
  <c r="K268" i="35"/>
  <c r="H196" i="35"/>
  <c r="K196" i="35"/>
  <c r="H242" i="35"/>
  <c r="K242" i="35"/>
  <c r="H32" i="35"/>
  <c r="K32" i="35"/>
  <c r="H98" i="35"/>
  <c r="K98" i="35"/>
  <c r="H347" i="35"/>
  <c r="K347" i="35"/>
  <c r="H231" i="35"/>
  <c r="K231" i="35"/>
  <c r="H296" i="35"/>
  <c r="K296" i="35"/>
  <c r="H71" i="35"/>
  <c r="K71" i="35"/>
  <c r="H212" i="35"/>
  <c r="K212" i="35"/>
  <c r="H8" i="35"/>
  <c r="K8" i="35"/>
  <c r="H102" i="35"/>
  <c r="K102" i="35"/>
  <c r="H339" i="35"/>
  <c r="K339" i="35"/>
  <c r="H27" i="35"/>
  <c r="K27" i="35"/>
  <c r="H143" i="35"/>
  <c r="K143" i="35"/>
  <c r="H265" i="35"/>
  <c r="K265" i="35"/>
  <c r="H61" i="35"/>
  <c r="K61" i="35"/>
  <c r="H48" i="35"/>
  <c r="K48" i="35"/>
  <c r="H277" i="35"/>
  <c r="K277" i="35"/>
  <c r="H133" i="35"/>
  <c r="K133" i="35"/>
  <c r="H92" i="35"/>
  <c r="K92" i="35"/>
  <c r="H89" i="35"/>
  <c r="K89" i="35"/>
  <c r="H301" i="35"/>
  <c r="K301" i="35"/>
  <c r="H286" i="35"/>
  <c r="K286" i="35"/>
  <c r="H113" i="35"/>
  <c r="K113" i="35"/>
  <c r="H253" i="35"/>
  <c r="K253" i="35"/>
  <c r="H163" i="35"/>
  <c r="K163" i="35"/>
  <c r="H343" i="35"/>
  <c r="K343" i="35"/>
  <c r="H13" i="35"/>
  <c r="K13" i="35"/>
  <c r="H345" i="35"/>
  <c r="K345" i="35"/>
  <c r="H18" i="35"/>
  <c r="K18" i="35"/>
  <c r="H81" i="35"/>
  <c r="K81" i="35"/>
  <c r="H41" i="35"/>
  <c r="K41" i="35"/>
  <c r="H260" i="35"/>
  <c r="K260" i="35"/>
  <c r="H312" i="35"/>
  <c r="K312" i="35"/>
  <c r="H171" i="35"/>
  <c r="K171" i="35"/>
  <c r="H181" i="35"/>
  <c r="K181" i="35"/>
  <c r="H187" i="35"/>
  <c r="K187" i="35"/>
  <c r="H235" i="35"/>
  <c r="K235" i="35"/>
  <c r="H321" i="35"/>
  <c r="K321" i="35"/>
  <c r="H44" i="35"/>
  <c r="K44" i="35"/>
  <c r="H153" i="35"/>
  <c r="K153" i="35"/>
  <c r="H206" i="35"/>
  <c r="K206" i="35"/>
  <c r="H123" i="35"/>
  <c r="K123" i="35"/>
  <c r="H57" i="35"/>
  <c r="K57" i="35"/>
  <c r="H275" i="35"/>
  <c r="K275" i="35"/>
  <c r="H39" i="35"/>
  <c r="K39" i="35"/>
  <c r="H330" i="35"/>
  <c r="K330" i="35"/>
  <c r="D338" i="35"/>
  <c r="H16" i="58"/>
  <c r="L27" i="58"/>
  <c r="D333" i="35"/>
  <c r="H14" i="58"/>
  <c r="H334" i="35"/>
  <c r="D195" i="35"/>
  <c r="H11" i="58"/>
  <c r="L11" i="58"/>
  <c r="C11" i="58"/>
  <c r="D252" i="35"/>
  <c r="H12" i="58"/>
  <c r="L12" i="58"/>
  <c r="C12" i="58"/>
  <c r="D47" i="35"/>
  <c r="H9" i="58"/>
  <c r="D112" i="35"/>
  <c r="H10" i="58"/>
  <c r="D7" i="35"/>
  <c r="D311" i="35"/>
  <c r="H13" i="58"/>
  <c r="E11" i="38"/>
  <c r="C27" i="58"/>
  <c r="K7" i="35"/>
  <c r="H8" i="58"/>
  <c r="H252" i="35"/>
  <c r="K252" i="35"/>
  <c r="H195" i="35"/>
  <c r="K195" i="35"/>
  <c r="H112" i="35"/>
  <c r="K112" i="35"/>
  <c r="H333" i="35"/>
  <c r="K333" i="35"/>
  <c r="H311" i="35"/>
  <c r="K311" i="35"/>
  <c r="H338" i="35"/>
  <c r="K338" i="35"/>
  <c r="H47" i="35"/>
  <c r="K47" i="35"/>
  <c r="H7" i="35"/>
  <c r="D349" i="35"/>
  <c r="F18" i="53"/>
  <c r="E18" i="53"/>
  <c r="D18" i="53"/>
  <c r="Q795" i="1"/>
  <c r="L795" i="1"/>
  <c r="H7" i="58"/>
  <c r="L8" i="58"/>
  <c r="H349" i="35"/>
  <c r="K349" i="35"/>
  <c r="Q680" i="1"/>
  <c r="Q702" i="1"/>
  <c r="C8" i="58"/>
  <c r="L702" i="1"/>
  <c r="D27" i="46"/>
  <c r="E27" i="46"/>
  <c r="F27" i="46"/>
  <c r="D26" i="46"/>
  <c r="E26" i="46"/>
  <c r="F26" i="46"/>
  <c r="D25" i="46"/>
  <c r="E25" i="46"/>
  <c r="F25" i="46"/>
  <c r="D24" i="46"/>
  <c r="E24" i="46"/>
  <c r="F24" i="46"/>
  <c r="D23" i="46"/>
  <c r="E23" i="46"/>
  <c r="F23" i="46"/>
  <c r="D22" i="46"/>
  <c r="E22" i="46"/>
  <c r="F22" i="46"/>
  <c r="D21" i="46"/>
  <c r="E21" i="46"/>
  <c r="F21" i="46"/>
  <c r="D20" i="46"/>
  <c r="E20" i="46"/>
  <c r="F20" i="46"/>
  <c r="D19" i="46"/>
  <c r="E19" i="46"/>
  <c r="F19" i="46"/>
  <c r="D15" i="46"/>
  <c r="E15" i="46"/>
  <c r="F15" i="46"/>
  <c r="G71" i="38"/>
  <c r="D71" i="38"/>
  <c r="G70" i="38"/>
  <c r="C70" i="38"/>
  <c r="G69" i="38"/>
  <c r="C69" i="38"/>
  <c r="G68" i="38"/>
  <c r="D68" i="38"/>
  <c r="G67" i="38"/>
  <c r="D67" i="38"/>
  <c r="G66" i="38"/>
  <c r="C66" i="38"/>
  <c r="G65" i="38"/>
  <c r="C65" i="38"/>
  <c r="G64" i="38"/>
  <c r="D64" i="38"/>
  <c r="G63" i="38"/>
  <c r="D63" i="38"/>
  <c r="G62" i="38"/>
  <c r="C62" i="38"/>
  <c r="G61" i="38"/>
  <c r="C61" i="38"/>
  <c r="G60" i="38"/>
  <c r="D60" i="38"/>
  <c r="G59" i="38"/>
  <c r="D59" i="38"/>
  <c r="G58" i="38"/>
  <c r="C58" i="38"/>
  <c r="G57" i="38"/>
  <c r="C57" i="38"/>
  <c r="G56" i="38"/>
  <c r="D56" i="38"/>
  <c r="E71" i="38"/>
  <c r="E70" i="38"/>
  <c r="E69" i="38"/>
  <c r="E68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D32" i="40"/>
  <c r="C32" i="40"/>
  <c r="D31" i="40"/>
  <c r="C31" i="40"/>
  <c r="D30" i="40"/>
  <c r="C30" i="40"/>
  <c r="D29" i="40"/>
  <c r="C29" i="40"/>
  <c r="D28" i="40"/>
  <c r="C28" i="40"/>
  <c r="D27" i="40"/>
  <c r="C27" i="40"/>
  <c r="D57" i="38"/>
  <c r="D65" i="38"/>
  <c r="D62" i="38"/>
  <c r="D70" i="38"/>
  <c r="D58" i="38"/>
  <c r="D61" i="38"/>
  <c r="D66" i="38"/>
  <c r="D69" i="38"/>
  <c r="C56" i="38"/>
  <c r="C60" i="38"/>
  <c r="C68" i="38"/>
  <c r="C64" i="38"/>
  <c r="C59" i="38"/>
  <c r="C63" i="38"/>
  <c r="C67" i="38"/>
  <c r="C71" i="38"/>
  <c r="G51" i="4"/>
  <c r="Q603" i="1"/>
  <c r="Q543" i="1"/>
  <c r="Q483" i="1"/>
  <c r="Q423" i="1"/>
  <c r="Q363" i="1"/>
  <c r="Q303" i="1"/>
  <c r="Q243" i="1"/>
  <c r="Q183" i="1"/>
  <c r="Q123" i="1"/>
  <c r="Q63" i="1"/>
  <c r="Q602" i="1"/>
  <c r="Q542" i="1"/>
  <c r="Q482" i="1"/>
  <c r="Q422" i="1"/>
  <c r="Q362" i="1"/>
  <c r="Q302" i="1"/>
  <c r="Q242" i="1"/>
  <c r="Q182" i="1"/>
  <c r="Q122" i="1"/>
  <c r="Q62" i="1"/>
  <c r="Q601" i="1"/>
  <c r="Q541" i="1"/>
  <c r="Q481" i="1"/>
  <c r="Q421" i="1"/>
  <c r="Q361" i="1"/>
  <c r="Q301" i="1"/>
  <c r="Q241" i="1"/>
  <c r="Q181" i="1"/>
  <c r="Q121" i="1"/>
  <c r="Q61" i="1"/>
  <c r="Q600" i="1"/>
  <c r="Q540" i="1"/>
  <c r="Q480" i="1"/>
  <c r="Q420" i="1"/>
  <c r="Q360" i="1"/>
  <c r="Q300" i="1"/>
  <c r="Q240" i="1"/>
  <c r="Q180" i="1"/>
  <c r="Q120" i="1"/>
  <c r="Q60" i="1"/>
  <c r="Q599" i="1"/>
  <c r="Q539" i="1"/>
  <c r="Q479" i="1"/>
  <c r="Q419" i="1"/>
  <c r="Q359" i="1"/>
  <c r="Q299" i="1"/>
  <c r="Q239" i="1"/>
  <c r="Q179" i="1"/>
  <c r="Q119" i="1"/>
  <c r="Q59" i="1"/>
  <c r="Q598" i="1"/>
  <c r="Q538" i="1"/>
  <c r="Q478" i="1"/>
  <c r="Q418" i="1"/>
  <c r="Q358" i="1"/>
  <c r="Q298" i="1"/>
  <c r="Q238" i="1"/>
  <c r="Q178" i="1"/>
  <c r="Q118" i="1"/>
  <c r="Q58" i="1"/>
  <c r="Q597" i="1"/>
  <c r="Q537" i="1"/>
  <c r="Q477" i="1"/>
  <c r="Q417" i="1"/>
  <c r="Q357" i="1"/>
  <c r="Q297" i="1"/>
  <c r="Q237" i="1"/>
  <c r="Q177" i="1"/>
  <c r="Q117" i="1"/>
  <c r="Q57" i="1"/>
  <c r="Q596" i="1"/>
  <c r="Q536" i="1"/>
  <c r="Q476" i="1"/>
  <c r="Q416" i="1"/>
  <c r="Q356" i="1"/>
  <c r="Q296" i="1"/>
  <c r="Q236" i="1"/>
  <c r="Q176" i="1"/>
  <c r="Q116" i="1"/>
  <c r="Q56" i="1"/>
  <c r="Q595" i="1"/>
  <c r="Q535" i="1"/>
  <c r="Q475" i="1"/>
  <c r="Q415" i="1"/>
  <c r="Q355" i="1"/>
  <c r="Q295" i="1"/>
  <c r="Q235" i="1"/>
  <c r="Q175" i="1"/>
  <c r="Q115" i="1"/>
  <c r="Q55" i="1"/>
  <c r="Q594" i="1"/>
  <c r="Q534" i="1"/>
  <c r="Q474" i="1"/>
  <c r="Q414" i="1"/>
  <c r="Q354" i="1"/>
  <c r="Q294" i="1"/>
  <c r="Q234" i="1"/>
  <c r="Q174" i="1"/>
  <c r="Q114" i="1"/>
  <c r="Q54" i="1"/>
  <c r="Q593" i="1"/>
  <c r="Q533" i="1"/>
  <c r="Q473" i="1"/>
  <c r="Q413" i="1"/>
  <c r="Q353" i="1"/>
  <c r="Q293" i="1"/>
  <c r="Q233" i="1"/>
  <c r="Q173" i="1"/>
  <c r="Q113" i="1"/>
  <c r="Q53" i="1"/>
  <c r="Q592" i="1"/>
  <c r="Q532" i="1"/>
  <c r="Q472" i="1"/>
  <c r="Q412" i="1"/>
  <c r="Q352" i="1"/>
  <c r="Q292" i="1"/>
  <c r="Q232" i="1"/>
  <c r="Q172" i="1"/>
  <c r="Q112" i="1"/>
  <c r="Q52" i="1"/>
  <c r="Q591" i="1"/>
  <c r="Q531" i="1"/>
  <c r="Q471" i="1"/>
  <c r="Q411" i="1"/>
  <c r="Q351" i="1"/>
  <c r="Q291" i="1"/>
  <c r="Q231" i="1"/>
  <c r="Q171" i="1"/>
  <c r="Q111" i="1"/>
  <c r="Q51" i="1"/>
  <c r="Q590" i="1"/>
  <c r="Q530" i="1"/>
  <c r="Q470" i="1"/>
  <c r="Q410" i="1"/>
  <c r="Q350" i="1"/>
  <c r="Q290" i="1"/>
  <c r="Q230" i="1"/>
  <c r="Q170" i="1"/>
  <c r="Q110" i="1"/>
  <c r="Q50" i="1"/>
  <c r="Q589" i="1"/>
  <c r="Q529" i="1"/>
  <c r="Q469" i="1"/>
  <c r="Q409" i="1"/>
  <c r="Q349" i="1"/>
  <c r="Q289" i="1"/>
  <c r="Q229" i="1"/>
  <c r="Q169" i="1"/>
  <c r="Q109" i="1"/>
  <c r="Q49" i="1"/>
  <c r="Q588" i="1"/>
  <c r="Q528" i="1"/>
  <c r="Q468" i="1"/>
  <c r="Q408" i="1"/>
  <c r="Q348" i="1"/>
  <c r="Q288" i="1"/>
  <c r="Q228" i="1"/>
  <c r="Q168" i="1"/>
  <c r="Q108" i="1"/>
  <c r="Q48" i="1"/>
  <c r="Q587" i="1"/>
  <c r="Q527" i="1"/>
  <c r="Q467" i="1"/>
  <c r="Q407" i="1"/>
  <c r="Q347" i="1"/>
  <c r="Q287" i="1"/>
  <c r="Q227" i="1"/>
  <c r="Q167" i="1"/>
  <c r="Q107" i="1"/>
  <c r="Q47" i="1"/>
  <c r="Q586" i="1"/>
  <c r="Q526" i="1"/>
  <c r="Q466" i="1"/>
  <c r="Q406" i="1"/>
  <c r="Q346" i="1"/>
  <c r="Q286" i="1"/>
  <c r="Q226" i="1"/>
  <c r="Q166" i="1"/>
  <c r="Q106" i="1"/>
  <c r="Q46" i="1"/>
  <c r="Q585" i="1"/>
  <c r="Q525" i="1"/>
  <c r="Q465" i="1"/>
  <c r="Q405" i="1"/>
  <c r="Q345" i="1"/>
  <c r="Q285" i="1"/>
  <c r="Q225" i="1"/>
  <c r="Q165" i="1"/>
  <c r="Q105" i="1"/>
  <c r="Q45" i="1"/>
  <c r="Q584" i="1"/>
  <c r="Q524" i="1"/>
  <c r="Q464" i="1"/>
  <c r="Q404" i="1"/>
  <c r="Q344" i="1"/>
  <c r="Q284" i="1"/>
  <c r="Q224" i="1"/>
  <c r="Q164" i="1"/>
  <c r="Q104" i="1"/>
  <c r="Q44" i="1"/>
  <c r="Q583" i="1"/>
  <c r="Q523" i="1"/>
  <c r="Q463" i="1"/>
  <c r="Q403" i="1"/>
  <c r="Q343" i="1"/>
  <c r="Q283" i="1"/>
  <c r="Q223" i="1"/>
  <c r="Q163" i="1"/>
  <c r="Q103" i="1"/>
  <c r="Q43" i="1"/>
  <c r="Q582" i="1"/>
  <c r="Q522" i="1"/>
  <c r="Q462" i="1"/>
  <c r="Q402" i="1"/>
  <c r="Q342" i="1"/>
  <c r="Q282" i="1"/>
  <c r="Q222" i="1"/>
  <c r="Q162" i="1"/>
  <c r="Q102" i="1"/>
  <c r="Q42" i="1"/>
  <c r="Q581" i="1"/>
  <c r="Q521" i="1"/>
  <c r="Q461" i="1"/>
  <c r="Q401" i="1"/>
  <c r="Q341" i="1"/>
  <c r="Q281" i="1"/>
  <c r="Q221" i="1"/>
  <c r="Q161" i="1"/>
  <c r="Q101" i="1"/>
  <c r="Q41" i="1"/>
  <c r="Q580" i="1"/>
  <c r="Q520" i="1"/>
  <c r="Q460" i="1"/>
  <c r="Q400" i="1"/>
  <c r="Q340" i="1"/>
  <c r="Q280" i="1"/>
  <c r="Q220" i="1"/>
  <c r="Q160" i="1"/>
  <c r="Q100" i="1"/>
  <c r="Q40" i="1"/>
  <c r="Q579" i="1"/>
  <c r="Q519" i="1"/>
  <c r="Q459" i="1"/>
  <c r="Q399" i="1"/>
  <c r="Q339" i="1"/>
  <c r="Q279" i="1"/>
  <c r="Q219" i="1"/>
  <c r="Q159" i="1"/>
  <c r="Q99" i="1"/>
  <c r="Q39" i="1"/>
  <c r="Q578" i="1"/>
  <c r="Q518" i="1"/>
  <c r="Q458" i="1"/>
  <c r="Q398" i="1"/>
  <c r="Q338" i="1"/>
  <c r="Q278" i="1"/>
  <c r="Q218" i="1"/>
  <c r="Q158" i="1"/>
  <c r="Q98" i="1"/>
  <c r="Q38" i="1"/>
  <c r="Q577" i="1"/>
  <c r="Q517" i="1"/>
  <c r="Q457" i="1"/>
  <c r="Q397" i="1"/>
  <c r="Q337" i="1"/>
  <c r="Q277" i="1"/>
  <c r="Q217" i="1"/>
  <c r="Q157" i="1"/>
  <c r="Q97" i="1"/>
  <c r="Q37" i="1"/>
  <c r="Q576" i="1"/>
  <c r="Q516" i="1"/>
  <c r="Q456" i="1"/>
  <c r="Q396" i="1"/>
  <c r="Q336" i="1"/>
  <c r="Q276" i="1"/>
  <c r="Q216" i="1"/>
  <c r="Q156" i="1"/>
  <c r="Q96" i="1"/>
  <c r="Q36" i="1"/>
  <c r="Q575" i="1"/>
  <c r="Q515" i="1"/>
  <c r="Q455" i="1"/>
  <c r="Q395" i="1"/>
  <c r="Q335" i="1"/>
  <c r="Q275" i="1"/>
  <c r="Q215" i="1"/>
  <c r="Q155" i="1"/>
  <c r="Q95" i="1"/>
  <c r="Q35" i="1"/>
  <c r="Q574" i="1"/>
  <c r="Q514" i="1"/>
  <c r="Q454" i="1"/>
  <c r="Q394" i="1"/>
  <c r="Q334" i="1"/>
  <c r="Q274" i="1"/>
  <c r="Q214" i="1"/>
  <c r="Q154" i="1"/>
  <c r="Q94" i="1"/>
  <c r="Q34" i="1"/>
  <c r="Q573" i="1"/>
  <c r="Q513" i="1"/>
  <c r="Q453" i="1"/>
  <c r="Q393" i="1"/>
  <c r="Q333" i="1"/>
  <c r="Q273" i="1"/>
  <c r="Q213" i="1"/>
  <c r="Q153" i="1"/>
  <c r="Q93" i="1"/>
  <c r="Q33" i="1"/>
  <c r="Q572" i="1"/>
  <c r="Q512" i="1"/>
  <c r="Q452" i="1"/>
  <c r="Q392" i="1"/>
  <c r="Q332" i="1"/>
  <c r="Q272" i="1"/>
  <c r="Q212" i="1"/>
  <c r="Q152" i="1"/>
  <c r="Q92" i="1"/>
  <c r="Q32" i="1"/>
  <c r="Q571" i="1"/>
  <c r="Q511" i="1"/>
  <c r="Q451" i="1"/>
  <c r="Q391" i="1"/>
  <c r="Q331" i="1"/>
  <c r="Q271" i="1"/>
  <c r="Q211" i="1"/>
  <c r="Q151" i="1"/>
  <c r="Q91" i="1"/>
  <c r="Q31" i="1"/>
  <c r="Q570" i="1"/>
  <c r="Q510" i="1"/>
  <c r="Q450" i="1"/>
  <c r="Q390" i="1"/>
  <c r="Q330" i="1"/>
  <c r="Q270" i="1"/>
  <c r="Q210" i="1"/>
  <c r="Q150" i="1"/>
  <c r="Q90" i="1"/>
  <c r="Q30" i="1"/>
  <c r="Q569" i="1"/>
  <c r="Q509" i="1"/>
  <c r="Q449" i="1"/>
  <c r="Q389" i="1"/>
  <c r="Q329" i="1"/>
  <c r="Q269" i="1"/>
  <c r="Q209" i="1"/>
  <c r="Q149" i="1"/>
  <c r="Q89" i="1"/>
  <c r="Q29" i="1"/>
  <c r="Q3" i="1"/>
  <c r="Q568" i="1"/>
  <c r="Q508" i="1"/>
  <c r="Q448" i="1"/>
  <c r="Q388" i="1"/>
  <c r="Q328" i="1"/>
  <c r="Q268" i="1"/>
  <c r="Q208" i="1"/>
  <c r="Q148" i="1"/>
  <c r="Q88" i="1"/>
  <c r="Q28" i="1"/>
  <c r="Q567" i="1"/>
  <c r="Q507" i="1"/>
  <c r="Q447" i="1"/>
  <c r="Q387" i="1"/>
  <c r="Q327" i="1"/>
  <c r="Q267" i="1"/>
  <c r="Q207" i="1"/>
  <c r="Q147" i="1"/>
  <c r="Q87" i="1"/>
  <c r="Q27" i="1"/>
  <c r="Q566" i="1"/>
  <c r="Q506" i="1"/>
  <c r="Q446" i="1"/>
  <c r="Q386" i="1"/>
  <c r="Q326" i="1"/>
  <c r="Q266" i="1"/>
  <c r="Q206" i="1"/>
  <c r="Q146" i="1"/>
  <c r="Q86" i="1"/>
  <c r="Q26" i="1"/>
  <c r="Q565" i="1"/>
  <c r="Q505" i="1"/>
  <c r="Q445" i="1"/>
  <c r="Q385" i="1"/>
  <c r="Q325" i="1"/>
  <c r="Q265" i="1"/>
  <c r="Q205" i="1"/>
  <c r="Q145" i="1"/>
  <c r="Q85" i="1"/>
  <c r="Q25" i="1"/>
  <c r="Q564" i="1"/>
  <c r="Q504" i="1"/>
  <c r="Q444" i="1"/>
  <c r="Q384" i="1"/>
  <c r="Q324" i="1"/>
  <c r="Q264" i="1"/>
  <c r="Q204" i="1"/>
  <c r="Q144" i="1"/>
  <c r="Q84" i="1"/>
  <c r="Q24" i="1"/>
  <c r="Q563" i="1"/>
  <c r="Q503" i="1"/>
  <c r="Q443" i="1"/>
  <c r="Q383" i="1"/>
  <c r="Q323" i="1"/>
  <c r="Q263" i="1"/>
  <c r="Q203" i="1"/>
  <c r="Q143" i="1"/>
  <c r="Q83" i="1"/>
  <c r="Q23" i="1"/>
  <c r="Q562" i="1"/>
  <c r="Q502" i="1"/>
  <c r="Q442" i="1"/>
  <c r="Q382" i="1"/>
  <c r="Q322" i="1"/>
  <c r="Q262" i="1"/>
  <c r="Q202" i="1"/>
  <c r="Q142" i="1"/>
  <c r="Q82" i="1"/>
  <c r="Q22" i="1"/>
  <c r="Q561" i="1"/>
  <c r="Q501" i="1"/>
  <c r="Q441" i="1"/>
  <c r="Q381" i="1"/>
  <c r="Q321" i="1"/>
  <c r="Q261" i="1"/>
  <c r="Q201" i="1"/>
  <c r="Q141" i="1"/>
  <c r="Q81" i="1"/>
  <c r="Q21" i="1"/>
  <c r="Q560" i="1"/>
  <c r="Q500" i="1"/>
  <c r="Q440" i="1"/>
  <c r="Q380" i="1"/>
  <c r="Q320" i="1"/>
  <c r="Q260" i="1"/>
  <c r="Q200" i="1"/>
  <c r="Q140" i="1"/>
  <c r="Q80" i="1"/>
  <c r="Q20" i="1"/>
  <c r="Q559" i="1"/>
  <c r="Q499" i="1"/>
  <c r="Q439" i="1"/>
  <c r="Q379" i="1"/>
  <c r="Q319" i="1"/>
  <c r="Q259" i="1"/>
  <c r="Q199" i="1"/>
  <c r="Q139" i="1"/>
  <c r="Q79" i="1"/>
  <c r="Q19" i="1"/>
  <c r="Q558" i="1"/>
  <c r="Q498" i="1"/>
  <c r="Q438" i="1"/>
  <c r="Q378" i="1"/>
  <c r="Q318" i="1"/>
  <c r="Q258" i="1"/>
  <c r="Q198" i="1"/>
  <c r="Q138" i="1"/>
  <c r="Q78" i="1"/>
  <c r="Q18" i="1"/>
  <c r="Q557" i="1"/>
  <c r="Q497" i="1"/>
  <c r="Q437" i="1"/>
  <c r="Q377" i="1"/>
  <c r="Q317" i="1"/>
  <c r="Q257" i="1"/>
  <c r="Q197" i="1"/>
  <c r="Q137" i="1"/>
  <c r="Q77" i="1"/>
  <c r="Q17" i="1"/>
  <c r="Q556" i="1"/>
  <c r="Q496" i="1"/>
  <c r="Q436" i="1"/>
  <c r="Q376" i="1"/>
  <c r="Q316" i="1"/>
  <c r="Q256" i="1"/>
  <c r="Q196" i="1"/>
  <c r="Q136" i="1"/>
  <c r="Q76" i="1"/>
  <c r="Q16" i="1"/>
  <c r="Q555" i="1"/>
  <c r="Q495" i="1"/>
  <c r="Q435" i="1"/>
  <c r="Q375" i="1"/>
  <c r="Q315" i="1"/>
  <c r="Q255" i="1"/>
  <c r="Q195" i="1"/>
  <c r="Q135" i="1"/>
  <c r="Q75" i="1"/>
  <c r="Q15" i="1"/>
  <c r="Q554" i="1"/>
  <c r="Q494" i="1"/>
  <c r="Q434" i="1"/>
  <c r="Q374" i="1"/>
  <c r="Q314" i="1"/>
  <c r="Q254" i="1"/>
  <c r="Q194" i="1"/>
  <c r="Q134" i="1"/>
  <c r="Q74" i="1"/>
  <c r="Q14" i="1"/>
  <c r="Q553" i="1"/>
  <c r="Q493" i="1"/>
  <c r="Q433" i="1"/>
  <c r="Q373" i="1"/>
  <c r="Q313" i="1"/>
  <c r="Q253" i="1"/>
  <c r="Q193" i="1"/>
  <c r="Q133" i="1"/>
  <c r="Q73" i="1"/>
  <c r="Q13" i="1"/>
  <c r="Q552" i="1"/>
  <c r="Q492" i="1"/>
  <c r="Q432" i="1"/>
  <c r="Q372" i="1"/>
  <c r="Q312" i="1"/>
  <c r="Q252" i="1"/>
  <c r="Q192" i="1"/>
  <c r="Q132" i="1"/>
  <c r="Q72" i="1"/>
  <c r="Q12" i="1"/>
  <c r="Q551" i="1"/>
  <c r="Q491" i="1"/>
  <c r="Q431" i="1"/>
  <c r="Q371" i="1"/>
  <c r="Q311" i="1"/>
  <c r="Q251" i="1"/>
  <c r="Q191" i="1"/>
  <c r="Q131" i="1"/>
  <c r="Q71" i="1"/>
  <c r="Q11" i="1"/>
  <c r="Q550" i="1"/>
  <c r="Q490" i="1"/>
  <c r="Q430" i="1"/>
  <c r="Q370" i="1"/>
  <c r="Q310" i="1"/>
  <c r="Q250" i="1"/>
  <c r="Q190" i="1"/>
  <c r="Q130" i="1"/>
  <c r="Q70" i="1"/>
  <c r="Q10" i="1"/>
  <c r="Q549" i="1"/>
  <c r="Q489" i="1"/>
  <c r="Q429" i="1"/>
  <c r="Q369" i="1"/>
  <c r="Q309" i="1"/>
  <c r="Q249" i="1"/>
  <c r="Q189" i="1"/>
  <c r="Q129" i="1"/>
  <c r="Q69" i="1"/>
  <c r="Q9" i="1"/>
  <c r="Q548" i="1"/>
  <c r="Q488" i="1"/>
  <c r="Q428" i="1"/>
  <c r="Q368" i="1"/>
  <c r="Q308" i="1"/>
  <c r="Q248" i="1"/>
  <c r="Q188" i="1"/>
  <c r="Q128" i="1"/>
  <c r="Q68" i="1"/>
  <c r="Q8" i="1"/>
  <c r="Q547" i="1"/>
  <c r="Q487" i="1"/>
  <c r="Q427" i="1"/>
  <c r="Q367" i="1"/>
  <c r="Q307" i="1"/>
  <c r="Q247" i="1"/>
  <c r="Q187" i="1"/>
  <c r="Q127" i="1"/>
  <c r="Q67" i="1"/>
  <c r="Q7" i="1"/>
  <c r="Q546" i="1"/>
  <c r="Q486" i="1"/>
  <c r="Q426" i="1"/>
  <c r="Q366" i="1"/>
  <c r="Q306" i="1"/>
  <c r="Q246" i="1"/>
  <c r="Q186" i="1"/>
  <c r="Q126" i="1"/>
  <c r="Q66" i="1"/>
  <c r="Q6" i="1"/>
  <c r="Q545" i="1"/>
  <c r="Q485" i="1"/>
  <c r="Q425" i="1"/>
  <c r="Q365" i="1"/>
  <c r="Q305" i="1"/>
  <c r="Q245" i="1"/>
  <c r="Q185" i="1"/>
  <c r="Q125" i="1"/>
  <c r="Q65" i="1"/>
  <c r="Q5" i="1"/>
  <c r="Q544" i="1"/>
  <c r="Q484" i="1"/>
  <c r="Q424" i="1"/>
  <c r="Q364" i="1"/>
  <c r="Q304" i="1"/>
  <c r="Q244" i="1"/>
  <c r="Q184" i="1"/>
  <c r="Q124" i="1"/>
  <c r="Q64" i="1"/>
  <c r="Q4" i="1"/>
  <c r="Q733" i="1"/>
  <c r="Q716" i="1"/>
  <c r="Q703" i="1"/>
  <c r="Q689" i="1"/>
  <c r="Q679" i="1"/>
  <c r="Q678" i="1"/>
  <c r="Q677" i="1"/>
  <c r="Q676" i="1"/>
  <c r="Q675" i="1"/>
  <c r="Q674" i="1"/>
  <c r="Q673" i="1"/>
  <c r="Q672" i="1"/>
  <c r="Q778" i="1"/>
  <c r="Q730" i="1"/>
  <c r="Q700" i="1"/>
  <c r="Q686" i="1"/>
  <c r="Q685" i="1"/>
  <c r="Q684" i="1"/>
  <c r="Q732" i="1"/>
  <c r="Q720" i="1"/>
  <c r="Q694" i="1"/>
  <c r="Q691" i="1"/>
  <c r="Q690" i="1"/>
  <c r="Q751" i="1"/>
  <c r="Q670" i="1"/>
  <c r="Q693" i="1"/>
  <c r="Q766" i="1"/>
  <c r="Q787" i="1"/>
  <c r="Q786" i="1"/>
  <c r="Q776" i="1"/>
  <c r="Q775" i="1"/>
  <c r="Q774" i="1"/>
  <c r="Q773" i="1"/>
  <c r="Q728" i="1"/>
  <c r="Q727" i="1"/>
  <c r="Q704" i="1"/>
  <c r="Q697" i="1"/>
  <c r="Q768" i="1"/>
  <c r="Q767" i="1"/>
  <c r="Q758" i="1"/>
  <c r="Q757" i="1"/>
  <c r="Q756" i="1"/>
  <c r="Q754" i="1"/>
  <c r="Q746" i="1"/>
  <c r="Q745" i="1"/>
  <c r="Q744" i="1"/>
  <c r="Q743" i="1"/>
  <c r="Q742" i="1"/>
  <c r="Q712" i="1"/>
  <c r="Q711" i="1"/>
  <c r="Q710" i="1"/>
  <c r="Q709" i="1"/>
  <c r="Q708" i="1"/>
  <c r="Q707" i="1"/>
  <c r="Q706" i="1"/>
  <c r="Q698" i="1"/>
  <c r="Q696" i="1"/>
  <c r="Q671" i="1"/>
  <c r="Q668" i="1"/>
  <c r="Q665" i="1"/>
  <c r="Q664" i="1"/>
  <c r="Q797" i="1"/>
  <c r="Q794" i="1"/>
  <c r="Q793" i="1"/>
  <c r="Q792" i="1"/>
  <c r="Q791" i="1"/>
  <c r="Q790" i="1"/>
  <c r="Q780" i="1"/>
  <c r="Q731" i="1"/>
  <c r="Q715" i="1"/>
  <c r="Q701" i="1"/>
  <c r="Q688" i="1"/>
  <c r="Q755" i="1"/>
  <c r="Q772" i="1"/>
  <c r="Q729" i="1"/>
  <c r="Q719" i="1"/>
  <c r="Q714" i="1"/>
  <c r="Q699" i="1"/>
  <c r="Q667" i="1"/>
  <c r="Q666" i="1"/>
  <c r="Q800" i="1"/>
  <c r="Q799" i="1"/>
  <c r="Q798" i="1"/>
  <c r="Q759" i="1"/>
  <c r="Q725" i="1"/>
  <c r="Q724" i="1"/>
  <c r="Q723" i="1"/>
  <c r="Q722" i="1"/>
  <c r="Q718" i="1"/>
  <c r="Q717" i="1"/>
  <c r="Q764" i="1"/>
  <c r="Q763" i="1"/>
  <c r="Q669" i="1"/>
  <c r="Q769" i="1"/>
  <c r="Q765" i="1"/>
  <c r="Q762" i="1"/>
  <c r="Q726" i="1"/>
  <c r="Q692" i="1"/>
  <c r="Q750" i="1"/>
  <c r="Q749" i="1"/>
  <c r="Q748" i="1"/>
  <c r="Q747" i="1"/>
  <c r="Q741" i="1"/>
  <c r="Q740" i="1"/>
  <c r="Q739" i="1"/>
  <c r="Q738" i="1"/>
  <c r="Q737" i="1"/>
  <c r="Q736" i="1"/>
  <c r="Q721" i="1"/>
  <c r="Q752" i="1"/>
  <c r="Q735" i="1"/>
  <c r="Q734" i="1"/>
  <c r="Q687" i="1"/>
  <c r="Q683" i="1"/>
  <c r="Q681" i="1"/>
  <c r="Q705" i="1"/>
  <c r="L603" i="1"/>
  <c r="L123" i="1"/>
  <c r="L602" i="1"/>
  <c r="L122" i="1"/>
  <c r="L601" i="1"/>
  <c r="L121" i="1"/>
  <c r="L600" i="1"/>
  <c r="L120" i="1"/>
  <c r="L599" i="1"/>
  <c r="L119" i="1"/>
  <c r="L598" i="1"/>
  <c r="L118" i="1"/>
  <c r="L597" i="1"/>
  <c r="L117" i="1"/>
  <c r="L596" i="1"/>
  <c r="L116" i="1"/>
  <c r="L595" i="1"/>
  <c r="L115" i="1"/>
  <c r="L594" i="1"/>
  <c r="L114" i="1"/>
  <c r="L593" i="1"/>
  <c r="L113" i="1"/>
  <c r="L592" i="1"/>
  <c r="L112" i="1"/>
  <c r="L591" i="1"/>
  <c r="L111" i="1"/>
  <c r="L590" i="1"/>
  <c r="L110" i="1"/>
  <c r="L589" i="1"/>
  <c r="L109" i="1"/>
  <c r="L588" i="1"/>
  <c r="L108" i="1"/>
  <c r="L587" i="1"/>
  <c r="L107" i="1"/>
  <c r="L586" i="1"/>
  <c r="L106" i="1"/>
  <c r="L585" i="1"/>
  <c r="L105" i="1"/>
  <c r="L584" i="1"/>
  <c r="L104" i="1"/>
  <c r="L583" i="1"/>
  <c r="L103" i="1"/>
  <c r="L582" i="1"/>
  <c r="L102" i="1"/>
  <c r="L581" i="1"/>
  <c r="L101" i="1"/>
  <c r="L580" i="1"/>
  <c r="L100" i="1"/>
  <c r="L579" i="1"/>
  <c r="L99" i="1"/>
  <c r="L578" i="1"/>
  <c r="L98" i="1"/>
  <c r="L577" i="1"/>
  <c r="L97" i="1"/>
  <c r="L576" i="1"/>
  <c r="L96" i="1"/>
  <c r="L575" i="1"/>
  <c r="L95" i="1"/>
  <c r="L574" i="1"/>
  <c r="L94" i="1"/>
  <c r="L573" i="1"/>
  <c r="L93" i="1"/>
  <c r="L572" i="1"/>
  <c r="L92" i="1"/>
  <c r="L571" i="1"/>
  <c r="L91" i="1"/>
  <c r="L570" i="1"/>
  <c r="L90" i="1"/>
  <c r="L569" i="1"/>
  <c r="L89" i="1"/>
  <c r="L568" i="1"/>
  <c r="L88" i="1"/>
  <c r="L567" i="1"/>
  <c r="L87" i="1"/>
  <c r="L566" i="1"/>
  <c r="L86" i="1"/>
  <c r="L565" i="1"/>
  <c r="L85" i="1"/>
  <c r="L564" i="1"/>
  <c r="L84" i="1"/>
  <c r="L563" i="1"/>
  <c r="L83" i="1"/>
  <c r="L562" i="1"/>
  <c r="L82" i="1"/>
  <c r="L561" i="1"/>
  <c r="L81" i="1"/>
  <c r="L560" i="1"/>
  <c r="L80" i="1"/>
  <c r="L559" i="1"/>
  <c r="L79" i="1"/>
  <c r="L558" i="1"/>
  <c r="L78" i="1"/>
  <c r="L557" i="1"/>
  <c r="L77" i="1"/>
  <c r="L556" i="1"/>
  <c r="L76" i="1"/>
  <c r="L555" i="1"/>
  <c r="L75" i="1"/>
  <c r="L554" i="1"/>
  <c r="L74" i="1"/>
  <c r="L553" i="1"/>
  <c r="L73" i="1"/>
  <c r="L552" i="1"/>
  <c r="L72" i="1"/>
  <c r="L551" i="1"/>
  <c r="L71" i="1"/>
  <c r="L550" i="1"/>
  <c r="L70" i="1"/>
  <c r="L549" i="1"/>
  <c r="L69" i="1"/>
  <c r="L548" i="1"/>
  <c r="L68" i="1"/>
  <c r="L547" i="1"/>
  <c r="L67" i="1"/>
  <c r="L546" i="1"/>
  <c r="L66" i="1"/>
  <c r="L545" i="1"/>
  <c r="L65" i="1"/>
  <c r="L544" i="1"/>
  <c r="L64" i="1"/>
  <c r="L730" i="1"/>
  <c r="L732" i="1"/>
  <c r="L694" i="1"/>
  <c r="L751" i="1"/>
  <c r="L768" i="1"/>
  <c r="L767" i="1"/>
  <c r="L758" i="1"/>
  <c r="L797" i="1"/>
  <c r="L794" i="1"/>
  <c r="L717" i="1"/>
  <c r="L747" i="1"/>
  <c r="L737" i="1"/>
  <c r="L752" i="1"/>
  <c r="G17" i="38"/>
  <c r="E55" i="38"/>
  <c r="G55" i="38"/>
  <c r="E54" i="38"/>
  <c r="G54" i="38"/>
  <c r="E53" i="38"/>
  <c r="G53" i="38"/>
  <c r="E52" i="38"/>
  <c r="G52" i="38"/>
  <c r="E51" i="38"/>
  <c r="G51" i="38"/>
  <c r="E50" i="38"/>
  <c r="G50" i="38"/>
  <c r="E49" i="38"/>
  <c r="G49" i="38"/>
  <c r="E48" i="38"/>
  <c r="G48" i="38"/>
  <c r="E47" i="38"/>
  <c r="G47" i="38"/>
  <c r="E46" i="38"/>
  <c r="G46" i="38"/>
  <c r="E45" i="38"/>
  <c r="G45" i="38"/>
  <c r="E44" i="38"/>
  <c r="G44" i="38"/>
  <c r="E43" i="38"/>
  <c r="G43" i="38"/>
  <c r="E42" i="38"/>
  <c r="G42" i="38"/>
  <c r="E41" i="38"/>
  <c r="G41" i="38"/>
  <c r="E40" i="38"/>
  <c r="G40" i="38"/>
  <c r="E39" i="38"/>
  <c r="G39" i="38"/>
  <c r="E38" i="38"/>
  <c r="G38" i="38"/>
  <c r="E37" i="38"/>
  <c r="G37" i="38"/>
  <c r="E36" i="38"/>
  <c r="G36" i="38"/>
  <c r="E35" i="38"/>
  <c r="G35" i="38"/>
  <c r="E34" i="38"/>
  <c r="G34" i="38"/>
  <c r="E33" i="38"/>
  <c r="G33" i="38"/>
  <c r="E32" i="38"/>
  <c r="G32" i="38"/>
  <c r="E31" i="38"/>
  <c r="G31" i="38"/>
  <c r="E30" i="38"/>
  <c r="G30" i="38"/>
  <c r="E29" i="38"/>
  <c r="G29" i="38"/>
  <c r="E28" i="38"/>
  <c r="G28" i="38"/>
  <c r="E27" i="38"/>
  <c r="G27" i="38"/>
  <c r="E26" i="38"/>
  <c r="G26" i="38"/>
  <c r="E25" i="38"/>
  <c r="G25" i="38"/>
  <c r="E24" i="38"/>
  <c r="G24" i="38"/>
  <c r="E23" i="38"/>
  <c r="G23" i="38"/>
  <c r="E22" i="38"/>
  <c r="G22" i="38"/>
  <c r="E21" i="38"/>
  <c r="G21" i="38"/>
  <c r="E20" i="38"/>
  <c r="G20" i="38"/>
  <c r="E19" i="38"/>
  <c r="G19" i="38"/>
  <c r="E18" i="38"/>
  <c r="G18" i="38"/>
  <c r="E17" i="38"/>
  <c r="E16" i="38"/>
  <c r="G16" i="38"/>
  <c r="E15" i="38"/>
  <c r="G15" i="38"/>
  <c r="E14" i="38"/>
  <c r="G14" i="38"/>
  <c r="E13" i="38"/>
  <c r="G13" i="38"/>
  <c r="E12" i="38"/>
  <c r="G12" i="38"/>
  <c r="G11" i="38"/>
  <c r="D15" i="28"/>
  <c r="C15" i="28"/>
  <c r="D14" i="28"/>
  <c r="D13" i="28"/>
  <c r="D12" i="28"/>
  <c r="D11" i="28"/>
  <c r="D10" i="28"/>
  <c r="D9" i="28"/>
  <c r="D8" i="28"/>
  <c r="D7" i="28"/>
  <c r="D6" i="28"/>
  <c r="D5" i="28"/>
  <c r="D4" i="28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E10" i="38"/>
  <c r="E148" i="39"/>
  <c r="D39" i="38"/>
  <c r="C39" i="38"/>
  <c r="D41" i="38"/>
  <c r="C41" i="38"/>
  <c r="D43" i="38"/>
  <c r="C43" i="38"/>
  <c r="D45" i="38"/>
  <c r="C45" i="38"/>
  <c r="D47" i="38"/>
  <c r="C47" i="38"/>
  <c r="D49" i="38"/>
  <c r="C49" i="38"/>
  <c r="D51" i="38"/>
  <c r="C51" i="38"/>
  <c r="D53" i="38"/>
  <c r="C53" i="38"/>
  <c r="C55" i="38"/>
  <c r="D55" i="38"/>
  <c r="D12" i="38"/>
  <c r="C12" i="38"/>
  <c r="D16" i="38"/>
  <c r="C16" i="38"/>
  <c r="D19" i="38"/>
  <c r="C19" i="38"/>
  <c r="D21" i="38"/>
  <c r="C21" i="38"/>
  <c r="D23" i="38"/>
  <c r="C23" i="38"/>
  <c r="D25" i="38"/>
  <c r="C25" i="38"/>
  <c r="D27" i="38"/>
  <c r="C27" i="38"/>
  <c r="D29" i="38"/>
  <c r="C29" i="38"/>
  <c r="D31" i="38"/>
  <c r="C31" i="38"/>
  <c r="D33" i="38"/>
  <c r="C33" i="38"/>
  <c r="D35" i="38"/>
  <c r="C35" i="38"/>
  <c r="D37" i="38"/>
  <c r="C37" i="38"/>
  <c r="D11" i="38"/>
  <c r="C11" i="38"/>
  <c r="D13" i="38"/>
  <c r="C13" i="38"/>
  <c r="D15" i="38"/>
  <c r="C15" i="38"/>
  <c r="C14" i="38"/>
  <c r="D14" i="38"/>
  <c r="C18" i="38"/>
  <c r="D18" i="38"/>
  <c r="D20" i="38"/>
  <c r="C20" i="38"/>
  <c r="C22" i="38"/>
  <c r="D22" i="38"/>
  <c r="D24" i="38"/>
  <c r="C24" i="38"/>
  <c r="C26" i="38"/>
  <c r="D26" i="38"/>
  <c r="D28" i="38"/>
  <c r="C28" i="38"/>
  <c r="C30" i="38"/>
  <c r="D30" i="38"/>
  <c r="D32" i="38"/>
  <c r="C32" i="38"/>
  <c r="C34" i="38"/>
  <c r="D34" i="38"/>
  <c r="D36" i="38"/>
  <c r="C36" i="38"/>
  <c r="C38" i="38"/>
  <c r="D38" i="38"/>
  <c r="D40" i="38"/>
  <c r="C40" i="38"/>
  <c r="C42" i="38"/>
  <c r="D42" i="38"/>
  <c r="D44" i="38"/>
  <c r="C44" i="38"/>
  <c r="C46" i="38"/>
  <c r="D46" i="38"/>
  <c r="D48" i="38"/>
  <c r="C48" i="38"/>
  <c r="C50" i="38"/>
  <c r="D50" i="38"/>
  <c r="D52" i="38"/>
  <c r="C52" i="38"/>
  <c r="C54" i="38"/>
  <c r="D54" i="38"/>
  <c r="D17" i="38"/>
  <c r="C17" i="38"/>
  <c r="C7" i="44"/>
  <c r="L7" i="58"/>
  <c r="F18" i="46"/>
  <c r="E18" i="46"/>
  <c r="D18" i="46"/>
  <c r="C18" i="46"/>
  <c r="K33" i="58"/>
  <c r="H3" i="58"/>
  <c r="P8" i="58"/>
  <c r="N34" i="58"/>
  <c r="N37" i="58"/>
  <c r="N38" i="58"/>
  <c r="P11" i="58"/>
  <c r="P12" i="58"/>
  <c r="C15" i="44"/>
  <c r="S11" i="58"/>
  <c r="O11" i="58"/>
  <c r="F11" i="58"/>
  <c r="R11" i="58"/>
  <c r="N11" i="58"/>
  <c r="E11" i="58"/>
  <c r="Q11" i="58"/>
  <c r="M11" i="58"/>
  <c r="D11" i="58"/>
  <c r="C19" i="44"/>
  <c r="L18" i="58"/>
  <c r="L14" i="58"/>
  <c r="L16" i="58"/>
  <c r="L15" i="58"/>
  <c r="R8" i="58"/>
  <c r="N8" i="58"/>
  <c r="E8" i="58"/>
  <c r="S8" i="58"/>
  <c r="O8" i="58"/>
  <c r="F8" i="58"/>
  <c r="Q8" i="58"/>
  <c r="M8" i="58"/>
  <c r="D8" i="58"/>
  <c r="L9" i="58"/>
  <c r="C9" i="58"/>
  <c r="L13" i="58"/>
  <c r="L10" i="58"/>
  <c r="C10" i="58"/>
  <c r="S12" i="58"/>
  <c r="O12" i="58"/>
  <c r="F12" i="58"/>
  <c r="R12" i="58"/>
  <c r="N12" i="58"/>
  <c r="E12" i="58"/>
  <c r="Q12" i="58"/>
  <c r="M12" i="58"/>
  <c r="D12" i="58"/>
  <c r="C14" i="28"/>
  <c r="C13" i="28"/>
  <c r="C12" i="28"/>
  <c r="C11" i="28"/>
  <c r="C10" i="28"/>
  <c r="C9" i="28"/>
  <c r="C8" i="28"/>
  <c r="C7" i="28"/>
  <c r="C6" i="28"/>
  <c r="C5" i="28"/>
  <c r="C4" i="28"/>
  <c r="W10" i="58"/>
  <c r="C14" i="58"/>
  <c r="N40" i="58"/>
  <c r="P14" i="58"/>
  <c r="C13" i="58"/>
  <c r="C15" i="58"/>
  <c r="C16" i="58"/>
  <c r="C7" i="58"/>
  <c r="I33" i="58"/>
  <c r="N41" i="58"/>
  <c r="P15" i="58"/>
  <c r="N42" i="58"/>
  <c r="P16" i="58"/>
  <c r="I16" i="58"/>
  <c r="J16" i="58"/>
  <c r="P13" i="58"/>
  <c r="N39" i="58"/>
  <c r="K3" i="58"/>
  <c r="P27" i="58"/>
  <c r="L33" i="58"/>
  <c r="L4" i="58"/>
  <c r="L29" i="58"/>
  <c r="F35" i="41"/>
  <c r="F29" i="41"/>
  <c r="F24" i="41"/>
  <c r="F18" i="41"/>
  <c r="F14" i="41"/>
  <c r="F9" i="41"/>
  <c r="F34" i="41"/>
  <c r="F28" i="41"/>
  <c r="F22" i="41"/>
  <c r="F17" i="41"/>
  <c r="F13" i="41"/>
  <c r="F32" i="41"/>
  <c r="F31" i="41"/>
  <c r="F27" i="41"/>
  <c r="F21" i="41"/>
  <c r="F16" i="41"/>
  <c r="F12" i="41"/>
  <c r="F30" i="41"/>
  <c r="F25" i="41"/>
  <c r="F20" i="41"/>
  <c r="F15" i="41"/>
  <c r="F11" i="41"/>
  <c r="E147" i="39"/>
  <c r="E88" i="39"/>
  <c r="E9" i="39"/>
  <c r="F8" i="41"/>
  <c r="F33" i="41"/>
  <c r="E12" i="39"/>
  <c r="E17" i="39"/>
  <c r="E21" i="39"/>
  <c r="E26" i="39"/>
  <c r="E25" i="39"/>
  <c r="E32" i="39"/>
  <c r="E37" i="39"/>
  <c r="E42" i="39"/>
  <c r="E48" i="39"/>
  <c r="E52" i="39"/>
  <c r="E57" i="39"/>
  <c r="E62" i="39"/>
  <c r="E66" i="39"/>
  <c r="E71" i="39"/>
  <c r="E76" i="39"/>
  <c r="E81" i="39"/>
  <c r="E85" i="39"/>
  <c r="E90" i="39"/>
  <c r="E89" i="39"/>
  <c r="E97" i="39"/>
  <c r="E101" i="39"/>
  <c r="E106" i="39"/>
  <c r="E111" i="39"/>
  <c r="E116" i="39"/>
  <c r="E121" i="39"/>
  <c r="E120" i="39"/>
  <c r="E127" i="39"/>
  <c r="E132" i="39"/>
  <c r="E139" i="39"/>
  <c r="E144" i="39"/>
  <c r="E8" i="39"/>
  <c r="E13" i="39"/>
  <c r="E18" i="39"/>
  <c r="E22" i="39"/>
  <c r="E28" i="39"/>
  <c r="E33" i="39"/>
  <c r="E38" i="39"/>
  <c r="E43" i="39"/>
  <c r="E49" i="39"/>
  <c r="E54" i="39"/>
  <c r="E58" i="39"/>
  <c r="E63" i="39"/>
  <c r="E68" i="39"/>
  <c r="E73" i="39"/>
  <c r="E77" i="39"/>
  <c r="E82" i="39"/>
  <c r="E86" i="39"/>
  <c r="E93" i="39"/>
  <c r="E98" i="39"/>
  <c r="E103" i="39"/>
  <c r="E107" i="39"/>
  <c r="E112" i="39"/>
  <c r="E117" i="39"/>
  <c r="E123" i="39"/>
  <c r="E128" i="39"/>
  <c r="E133" i="39"/>
  <c r="E140" i="39"/>
  <c r="E145" i="39"/>
  <c r="E14" i="39"/>
  <c r="E19" i="39"/>
  <c r="E23" i="39"/>
  <c r="E29" i="39"/>
  <c r="E35" i="39"/>
  <c r="E40" i="39"/>
  <c r="E44" i="39"/>
  <c r="E50" i="39"/>
  <c r="E55" i="39"/>
  <c r="E59" i="39"/>
  <c r="E64" i="39"/>
  <c r="E69" i="39"/>
  <c r="E74" i="39"/>
  <c r="E78" i="39"/>
  <c r="E83" i="39"/>
  <c r="E87" i="39"/>
  <c r="E94" i="39"/>
  <c r="E99" i="39"/>
  <c r="E104" i="39"/>
  <c r="E108" i="39"/>
  <c r="E114" i="39"/>
  <c r="E118" i="39"/>
  <c r="E124" i="39"/>
  <c r="E129" i="39"/>
  <c r="E136" i="39"/>
  <c r="E141" i="39"/>
  <c r="E146" i="39"/>
  <c r="E11" i="39"/>
  <c r="E16" i="39"/>
  <c r="E20" i="39"/>
  <c r="E24" i="39"/>
  <c r="E31" i="39"/>
  <c r="E30" i="39"/>
  <c r="E36" i="39"/>
  <c r="E41" i="39"/>
  <c r="E47" i="39"/>
  <c r="E51" i="39"/>
  <c r="E56" i="39"/>
  <c r="E60" i="39"/>
  <c r="E65" i="39"/>
  <c r="E70" i="39"/>
  <c r="E75" i="39"/>
  <c r="E80" i="39"/>
  <c r="E84" i="39"/>
  <c r="E96" i="39"/>
  <c r="E100" i="39"/>
  <c r="E105" i="39"/>
  <c r="E110" i="39"/>
  <c r="E109" i="39"/>
  <c r="E115" i="39"/>
  <c r="E119" i="39"/>
  <c r="E126" i="39"/>
  <c r="E131" i="39"/>
  <c r="E130" i="39"/>
  <c r="E137" i="39"/>
  <c r="E143" i="39"/>
  <c r="L24" i="58"/>
  <c r="C24" i="58"/>
  <c r="L20" i="58"/>
  <c r="L21" i="58"/>
  <c r="I34" i="58"/>
  <c r="I37" i="58"/>
  <c r="I36" i="58"/>
  <c r="Q16" i="58"/>
  <c r="M16" i="58"/>
  <c r="D16" i="58"/>
  <c r="S16" i="58"/>
  <c r="O16" i="58"/>
  <c r="F16" i="58"/>
  <c r="R16" i="58"/>
  <c r="N16" i="58"/>
  <c r="E16" i="58"/>
  <c r="S15" i="58"/>
  <c r="O15" i="58"/>
  <c r="F15" i="58"/>
  <c r="R15" i="58"/>
  <c r="N15" i="58"/>
  <c r="E15" i="58"/>
  <c r="Q15" i="58"/>
  <c r="M15" i="58"/>
  <c r="D15" i="58"/>
  <c r="I39" i="58"/>
  <c r="L22" i="58"/>
  <c r="L23" i="58"/>
  <c r="L19" i="58"/>
  <c r="L25" i="58"/>
  <c r="L26" i="58"/>
  <c r="Q13" i="58"/>
  <c r="M13" i="58"/>
  <c r="D13" i="58"/>
  <c r="S13" i="58"/>
  <c r="O13" i="58"/>
  <c r="F13" i="58"/>
  <c r="R13" i="58"/>
  <c r="N13" i="58"/>
  <c r="E13" i="58"/>
  <c r="I35" i="58"/>
  <c r="R27" i="58"/>
  <c r="N27" i="58"/>
  <c r="E27" i="58"/>
  <c r="S27" i="58"/>
  <c r="O27" i="58"/>
  <c r="F27" i="58"/>
  <c r="Q27" i="58"/>
  <c r="M27" i="58"/>
  <c r="D27" i="58"/>
  <c r="I38" i="58"/>
  <c r="I40" i="58"/>
  <c r="S14" i="58"/>
  <c r="O14" i="58"/>
  <c r="F14" i="58"/>
  <c r="R14" i="58"/>
  <c r="N14" i="58"/>
  <c r="E14" i="58"/>
  <c r="Q14" i="58"/>
  <c r="M14" i="58"/>
  <c r="D14" i="58"/>
  <c r="E125" i="39"/>
  <c r="E7" i="39"/>
  <c r="E102" i="39"/>
  <c r="E113" i="39"/>
  <c r="E95" i="39"/>
  <c r="C10" i="37"/>
  <c r="E34" i="39"/>
  <c r="F19" i="41"/>
  <c r="F26" i="41"/>
  <c r="F7" i="41"/>
  <c r="E138" i="39"/>
  <c r="F10" i="41"/>
  <c r="F23" i="41"/>
  <c r="E10" i="39"/>
  <c r="E142" i="39"/>
  <c r="E53" i="39"/>
  <c r="E27" i="39"/>
  <c r="E61" i="39"/>
  <c r="E135" i="39"/>
  <c r="E67" i="39"/>
  <c r="E46" i="39"/>
  <c r="E15" i="39"/>
  <c r="E39" i="39"/>
  <c r="E122" i="39"/>
  <c r="E79" i="39"/>
  <c r="E92" i="39"/>
  <c r="E72" i="39"/>
  <c r="C26" i="58"/>
  <c r="P26" i="58"/>
  <c r="I15" i="58"/>
  <c r="J15" i="58"/>
  <c r="C21" i="58"/>
  <c r="P21" i="58"/>
  <c r="C25" i="58"/>
  <c r="P25" i="58"/>
  <c r="I14" i="58"/>
  <c r="J14" i="58"/>
  <c r="C20" i="58"/>
  <c r="P20" i="58"/>
  <c r="P23" i="58"/>
  <c r="C23" i="58"/>
  <c r="I12" i="58"/>
  <c r="J12" i="58"/>
  <c r="C22" i="58"/>
  <c r="P22" i="58"/>
  <c r="I11" i="58"/>
  <c r="J11" i="58"/>
  <c r="I8" i="58"/>
  <c r="J8" i="58"/>
  <c r="C19" i="58"/>
  <c r="P19" i="58"/>
  <c r="C16" i="46"/>
  <c r="D16" i="46"/>
  <c r="E16" i="46"/>
  <c r="F16" i="46"/>
  <c r="C9" i="37"/>
  <c r="C14" i="46"/>
  <c r="D14" i="46"/>
  <c r="E14" i="46"/>
  <c r="F14" i="46"/>
  <c r="C10" i="46"/>
  <c r="D10" i="46"/>
  <c r="E10" i="46"/>
  <c r="F10" i="46"/>
  <c r="C13" i="46"/>
  <c r="D13" i="46"/>
  <c r="E13" i="46"/>
  <c r="F13" i="46"/>
  <c r="C11" i="46"/>
  <c r="D11" i="46"/>
  <c r="E11" i="46"/>
  <c r="F11" i="46"/>
  <c r="C12" i="46"/>
  <c r="D12" i="46"/>
  <c r="E12" i="46"/>
  <c r="F12" i="46"/>
  <c r="C9" i="46"/>
  <c r="D9" i="46"/>
  <c r="E9" i="46"/>
  <c r="F9" i="46"/>
  <c r="C8" i="46"/>
  <c r="C7" i="37"/>
  <c r="F36" i="41"/>
  <c r="E134" i="39"/>
  <c r="C10" i="42"/>
  <c r="C8" i="37"/>
  <c r="E6" i="39"/>
  <c r="E45" i="39"/>
  <c r="C8" i="42"/>
  <c r="Q23" i="58"/>
  <c r="M23" i="58"/>
  <c r="D23" i="58"/>
  <c r="R23" i="58"/>
  <c r="N23" i="58"/>
  <c r="E23" i="58"/>
  <c r="S23" i="58"/>
  <c r="O23" i="58"/>
  <c r="F23" i="58"/>
  <c r="S19" i="58"/>
  <c r="O19" i="58"/>
  <c r="F19" i="58"/>
  <c r="Q19" i="58"/>
  <c r="M19" i="58"/>
  <c r="D19" i="58"/>
  <c r="R19" i="58"/>
  <c r="N19" i="58"/>
  <c r="E19" i="58"/>
  <c r="Q25" i="58"/>
  <c r="M25" i="58"/>
  <c r="D25" i="58"/>
  <c r="S25" i="58"/>
  <c r="O25" i="58"/>
  <c r="F25" i="58"/>
  <c r="R25" i="58"/>
  <c r="N25" i="58"/>
  <c r="E25" i="58"/>
  <c r="J33" i="58"/>
  <c r="J39" i="58"/>
  <c r="C18" i="58"/>
  <c r="C29" i="58"/>
  <c r="Q20" i="58"/>
  <c r="M20" i="58"/>
  <c r="D20" i="58"/>
  <c r="R20" i="58"/>
  <c r="N20" i="58"/>
  <c r="E20" i="58"/>
  <c r="S20" i="58"/>
  <c r="O20" i="58"/>
  <c r="F20" i="58"/>
  <c r="R26" i="58"/>
  <c r="N26" i="58"/>
  <c r="E26" i="58"/>
  <c r="Q26" i="58"/>
  <c r="M26" i="58"/>
  <c r="D26" i="58"/>
  <c r="S26" i="58"/>
  <c r="O26" i="58"/>
  <c r="F26" i="58"/>
  <c r="Q22" i="58"/>
  <c r="M22" i="58"/>
  <c r="D22" i="58"/>
  <c r="R22" i="58"/>
  <c r="N22" i="58"/>
  <c r="E22" i="58"/>
  <c r="S22" i="58"/>
  <c r="O22" i="58"/>
  <c r="F22" i="58"/>
  <c r="Q21" i="58"/>
  <c r="M21" i="58"/>
  <c r="D21" i="58"/>
  <c r="S21" i="58"/>
  <c r="O21" i="58"/>
  <c r="F21" i="58"/>
  <c r="R21" i="58"/>
  <c r="N21" i="58"/>
  <c r="E21" i="58"/>
  <c r="D8" i="46"/>
  <c r="C7" i="46"/>
  <c r="C29" i="46"/>
  <c r="C12" i="37"/>
  <c r="E9" i="38"/>
  <c r="C7" i="42"/>
  <c r="J40" i="58"/>
  <c r="J37" i="58"/>
  <c r="J35" i="58"/>
  <c r="J34" i="58"/>
  <c r="J38" i="58"/>
  <c r="J36" i="58"/>
  <c r="E8" i="38"/>
  <c r="E7" i="38"/>
  <c r="E8" i="46"/>
  <c r="D7" i="46"/>
  <c r="D29" i="46"/>
  <c r="H50" i="4"/>
  <c r="G50" i="4"/>
  <c r="F8" i="46"/>
  <c r="F7" i="46"/>
  <c r="F29" i="46"/>
  <c r="E7" i="46"/>
  <c r="E29" i="46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K171" i="4"/>
  <c r="L800" i="1"/>
  <c r="N170" i="4"/>
  <c r="K170" i="4"/>
  <c r="N169" i="4"/>
  <c r="K169" i="4"/>
  <c r="L799" i="1"/>
  <c r="N168" i="4"/>
  <c r="K168" i="4"/>
  <c r="L798" i="1"/>
  <c r="N167" i="4"/>
  <c r="K167" i="4"/>
  <c r="N166" i="4"/>
  <c r="K166" i="4"/>
  <c r="N165" i="4"/>
  <c r="K165" i="4"/>
  <c r="L793" i="1"/>
  <c r="N164" i="4"/>
  <c r="K164" i="4"/>
  <c r="N163" i="4"/>
  <c r="K163" i="4"/>
  <c r="L790" i="1"/>
  <c r="N162" i="4"/>
  <c r="K162" i="4"/>
  <c r="N161" i="4"/>
  <c r="K161" i="4"/>
  <c r="N160" i="4"/>
  <c r="K160" i="4"/>
  <c r="N159" i="4"/>
  <c r="K159" i="4"/>
  <c r="L787" i="1"/>
  <c r="N158" i="4"/>
  <c r="K158" i="4"/>
  <c r="N157" i="4"/>
  <c r="K157" i="4"/>
  <c r="N156" i="4"/>
  <c r="K156" i="4"/>
  <c r="L786" i="1"/>
  <c r="N155" i="4"/>
  <c r="K155" i="4"/>
  <c r="L785" i="1"/>
  <c r="N154" i="4"/>
  <c r="K154" i="4"/>
  <c r="N153" i="4"/>
  <c r="K153" i="4"/>
  <c r="L784" i="1"/>
  <c r="N152" i="4"/>
  <c r="K152" i="4"/>
  <c r="N151" i="4"/>
  <c r="K151" i="4"/>
  <c r="N150" i="4"/>
  <c r="K150" i="4"/>
  <c r="N149" i="4"/>
  <c r="K149" i="4"/>
  <c r="L783" i="1"/>
  <c r="N148" i="4"/>
  <c r="K148" i="4"/>
  <c r="L782" i="1"/>
  <c r="N147" i="4"/>
  <c r="K147" i="4"/>
  <c r="N146" i="4"/>
  <c r="K146" i="4"/>
  <c r="L781" i="1"/>
  <c r="N145" i="4"/>
  <c r="K145" i="4"/>
  <c r="L780" i="1"/>
  <c r="N144" i="4"/>
  <c r="K144" i="4"/>
  <c r="L779" i="1"/>
  <c r="N143" i="4"/>
  <c r="K143" i="4"/>
  <c r="L778" i="1"/>
  <c r="N142" i="4"/>
  <c r="K142" i="4"/>
  <c r="L777" i="1"/>
  <c r="N141" i="4"/>
  <c r="K141" i="4"/>
  <c r="L776" i="1"/>
  <c r="N140" i="4"/>
  <c r="K140" i="4"/>
  <c r="L775" i="1"/>
  <c r="N139" i="4"/>
  <c r="K139" i="4"/>
  <c r="L774" i="1"/>
  <c r="N138" i="4"/>
  <c r="K138" i="4"/>
  <c r="L773" i="1"/>
  <c r="N137" i="4"/>
  <c r="K137" i="4"/>
  <c r="L772" i="1"/>
  <c r="N136" i="4"/>
  <c r="K136" i="4"/>
  <c r="L771" i="1"/>
  <c r="N135" i="4"/>
  <c r="K135" i="4"/>
  <c r="L770" i="1"/>
  <c r="N134" i="4"/>
  <c r="K134" i="4"/>
  <c r="N133" i="4"/>
  <c r="K133" i="4"/>
  <c r="N132" i="4"/>
  <c r="K132" i="4"/>
  <c r="N131" i="4"/>
  <c r="K131" i="4"/>
  <c r="L769" i="1"/>
  <c r="N130" i="4"/>
  <c r="K130" i="4"/>
  <c r="N129" i="4"/>
  <c r="K129" i="4"/>
  <c r="L766" i="1"/>
  <c r="N128" i="4"/>
  <c r="K128" i="4"/>
  <c r="L765" i="1"/>
  <c r="N127" i="4"/>
  <c r="K127" i="4"/>
  <c r="N126" i="4"/>
  <c r="K126" i="4"/>
  <c r="L764" i="1"/>
  <c r="N125" i="4"/>
  <c r="K125" i="4"/>
  <c r="L763" i="1"/>
  <c r="N124" i="4"/>
  <c r="K124" i="4"/>
  <c r="L762" i="1"/>
  <c r="N123" i="4"/>
  <c r="K123" i="4"/>
  <c r="N122" i="4"/>
  <c r="K122" i="4"/>
  <c r="N121" i="4"/>
  <c r="K121" i="4"/>
  <c r="L759" i="1"/>
  <c r="N120" i="4"/>
  <c r="K120" i="4"/>
  <c r="N119" i="4"/>
  <c r="K119" i="4"/>
  <c r="L757" i="1"/>
  <c r="N118" i="4"/>
  <c r="K118" i="4"/>
  <c r="L756" i="1"/>
  <c r="N117" i="4"/>
  <c r="K117" i="4"/>
  <c r="L755" i="1"/>
  <c r="N116" i="4"/>
  <c r="K116" i="4"/>
  <c r="L754" i="1"/>
  <c r="N115" i="4"/>
  <c r="K115" i="4"/>
  <c r="L750" i="1"/>
  <c r="N114" i="4"/>
  <c r="K114" i="4"/>
  <c r="L749" i="1"/>
  <c r="N113" i="4"/>
  <c r="K113" i="4"/>
  <c r="L748" i="1"/>
  <c r="N112" i="4"/>
  <c r="K112" i="4"/>
  <c r="L746" i="1"/>
  <c r="N111" i="4"/>
  <c r="K111" i="4"/>
  <c r="L745" i="1"/>
  <c r="N110" i="4"/>
  <c r="K110" i="4"/>
  <c r="N109" i="4"/>
  <c r="K109" i="4"/>
  <c r="L744" i="1"/>
  <c r="N108" i="4"/>
  <c r="K108" i="4"/>
  <c r="N107" i="4"/>
  <c r="K107" i="4"/>
  <c r="L743" i="1"/>
  <c r="N106" i="4"/>
  <c r="K106" i="4"/>
  <c r="L742" i="1"/>
  <c r="N105" i="4"/>
  <c r="K105" i="4"/>
  <c r="L741" i="1"/>
  <c r="N104" i="4"/>
  <c r="K104" i="4"/>
  <c r="L740" i="1"/>
  <c r="N103" i="4"/>
  <c r="K103" i="4"/>
  <c r="L739" i="1"/>
  <c r="N102" i="4"/>
  <c r="K102" i="4"/>
  <c r="N101" i="4"/>
  <c r="K101" i="4"/>
  <c r="L738" i="1"/>
  <c r="N100" i="4"/>
  <c r="K100" i="4"/>
  <c r="L736" i="1"/>
  <c r="N99" i="4"/>
  <c r="K99" i="4"/>
  <c r="L735" i="1"/>
  <c r="N98" i="4"/>
  <c r="K98" i="4"/>
  <c r="L734" i="1"/>
  <c r="N97" i="4"/>
  <c r="K97" i="4"/>
  <c r="L733" i="1"/>
  <c r="N96" i="4"/>
  <c r="K96" i="4"/>
  <c r="L731" i="1"/>
  <c r="N95" i="4"/>
  <c r="K95" i="4"/>
  <c r="L729" i="1"/>
  <c r="N94" i="4"/>
  <c r="K94" i="4"/>
  <c r="L728" i="1"/>
  <c r="N93" i="4"/>
  <c r="K93" i="4"/>
  <c r="L727" i="1"/>
  <c r="N92" i="4"/>
  <c r="K92" i="4"/>
  <c r="N91" i="4"/>
  <c r="K91" i="4"/>
  <c r="L726" i="1"/>
  <c r="N90" i="4"/>
  <c r="K90" i="4"/>
  <c r="L725" i="1"/>
  <c r="N89" i="4"/>
  <c r="K89" i="4"/>
  <c r="L724" i="1"/>
  <c r="N88" i="4"/>
  <c r="K88" i="4"/>
  <c r="N87" i="4"/>
  <c r="K87" i="4"/>
  <c r="L723" i="1"/>
  <c r="N86" i="4"/>
  <c r="K86" i="4"/>
  <c r="L722" i="1"/>
  <c r="N85" i="4"/>
  <c r="K85" i="4"/>
  <c r="N84" i="4"/>
  <c r="K84" i="4"/>
  <c r="N83" i="4"/>
  <c r="K83" i="4"/>
  <c r="L721" i="1"/>
  <c r="N82" i="4"/>
  <c r="K82" i="4"/>
  <c r="N81" i="4"/>
  <c r="K81" i="4"/>
  <c r="L720" i="1"/>
  <c r="N80" i="4"/>
  <c r="K80" i="4"/>
  <c r="L719" i="1"/>
  <c r="N79" i="4"/>
  <c r="K79" i="4"/>
  <c r="N78" i="4"/>
  <c r="K78" i="4"/>
  <c r="L718" i="1"/>
  <c r="N77" i="4"/>
  <c r="K77" i="4"/>
  <c r="N76" i="4"/>
  <c r="K76" i="4"/>
  <c r="N75" i="4"/>
  <c r="K75" i="4"/>
  <c r="L716" i="1"/>
  <c r="N74" i="4"/>
  <c r="K74" i="4"/>
  <c r="L715" i="1"/>
  <c r="N73" i="4"/>
  <c r="K73" i="4"/>
  <c r="N72" i="4"/>
  <c r="K72" i="4"/>
  <c r="L714" i="1"/>
  <c r="N71" i="4"/>
  <c r="K71" i="4"/>
  <c r="L712" i="1"/>
  <c r="N70" i="4"/>
  <c r="K70" i="4"/>
  <c r="N69" i="4"/>
  <c r="K69" i="4"/>
  <c r="L711" i="1"/>
  <c r="N68" i="4"/>
  <c r="K68" i="4"/>
  <c r="L710" i="1"/>
  <c r="N67" i="4"/>
  <c r="K67" i="4"/>
  <c r="N66" i="4"/>
  <c r="K66" i="4"/>
  <c r="L709" i="1"/>
  <c r="N65" i="4"/>
  <c r="K65" i="4"/>
  <c r="L708" i="1"/>
  <c r="N64" i="4"/>
  <c r="K64" i="4"/>
  <c r="L707" i="1"/>
  <c r="N63" i="4"/>
  <c r="K63" i="4"/>
  <c r="L706" i="1"/>
  <c r="N62" i="4"/>
  <c r="K62" i="4"/>
  <c r="L705" i="1"/>
  <c r="N61" i="4"/>
  <c r="K61" i="4"/>
  <c r="L704" i="1"/>
  <c r="N60" i="4"/>
  <c r="K60" i="4"/>
  <c r="L703" i="1"/>
  <c r="N59" i="4"/>
  <c r="K59" i="4"/>
  <c r="L701" i="1"/>
  <c r="N58" i="4"/>
  <c r="K58" i="4"/>
  <c r="L700" i="1"/>
  <c r="N57" i="4"/>
  <c r="K57" i="4"/>
  <c r="L699" i="1"/>
  <c r="N56" i="4"/>
  <c r="K56" i="4"/>
  <c r="L698" i="1"/>
  <c r="N55" i="4"/>
  <c r="K55" i="4"/>
  <c r="L697" i="1"/>
  <c r="N54" i="4"/>
  <c r="K54" i="4"/>
  <c r="L696" i="1"/>
  <c r="N53" i="4"/>
  <c r="K53" i="4"/>
  <c r="L695" i="1"/>
  <c r="N52" i="4"/>
  <c r="K52" i="4"/>
  <c r="N51" i="4"/>
  <c r="K51" i="4"/>
  <c r="N50" i="4"/>
  <c r="K50" i="4"/>
  <c r="L693" i="1"/>
  <c r="N49" i="4"/>
  <c r="K49" i="4"/>
  <c r="L692" i="1"/>
  <c r="H49" i="4"/>
  <c r="G49" i="4"/>
  <c r="N48" i="4"/>
  <c r="K48" i="4"/>
  <c r="L691" i="1"/>
  <c r="H48" i="4"/>
  <c r="G48" i="4"/>
  <c r="N47" i="4"/>
  <c r="K47" i="4"/>
  <c r="H47" i="4"/>
  <c r="G47" i="4"/>
  <c r="N46" i="4"/>
  <c r="K46" i="4"/>
  <c r="H46" i="4"/>
  <c r="G46" i="4"/>
  <c r="N45" i="4"/>
  <c r="K45" i="4"/>
  <c r="L688" i="1"/>
  <c r="H45" i="4"/>
  <c r="G45" i="4"/>
  <c r="N44" i="4"/>
  <c r="K44" i="4"/>
  <c r="H44" i="4"/>
  <c r="G44" i="4"/>
  <c r="N43" i="4"/>
  <c r="K43" i="4"/>
  <c r="L687" i="1"/>
  <c r="H43" i="4"/>
  <c r="G43" i="4"/>
  <c r="N42" i="4"/>
  <c r="K42" i="4"/>
  <c r="L686" i="1"/>
  <c r="H42" i="4"/>
  <c r="G42" i="4"/>
  <c r="N41" i="4"/>
  <c r="K41" i="4"/>
  <c r="L685" i="1"/>
  <c r="H41" i="4"/>
  <c r="G41" i="4"/>
  <c r="N40" i="4"/>
  <c r="K40" i="4"/>
  <c r="L684" i="1"/>
  <c r="H40" i="4"/>
  <c r="G40" i="4"/>
  <c r="N39" i="4"/>
  <c r="K39" i="4"/>
  <c r="L683" i="1"/>
  <c r="H39" i="4"/>
  <c r="G39" i="4"/>
  <c r="N38" i="4"/>
  <c r="K38" i="4"/>
  <c r="L681" i="1"/>
  <c r="H38" i="4"/>
  <c r="G38" i="4"/>
  <c r="N37" i="4"/>
  <c r="K37" i="4"/>
  <c r="L680" i="1"/>
  <c r="H37" i="4"/>
  <c r="G37" i="4"/>
  <c r="N36" i="4"/>
  <c r="K36" i="4"/>
  <c r="L679" i="1"/>
  <c r="H36" i="4"/>
  <c r="G36" i="4"/>
  <c r="N35" i="4"/>
  <c r="K35" i="4"/>
  <c r="L678" i="1"/>
  <c r="H35" i="4"/>
  <c r="G35" i="4"/>
  <c r="N34" i="4"/>
  <c r="K34" i="4"/>
  <c r="L677" i="1"/>
  <c r="H34" i="4"/>
  <c r="G34" i="4"/>
  <c r="N33" i="4"/>
  <c r="K33" i="4"/>
  <c r="L676" i="1"/>
  <c r="H33" i="4"/>
  <c r="G33" i="4"/>
  <c r="N32" i="4"/>
  <c r="K32" i="4"/>
  <c r="L675" i="1"/>
  <c r="H32" i="4"/>
  <c r="G32" i="4"/>
  <c r="N31" i="4"/>
  <c r="K31" i="4"/>
  <c r="L674" i="1"/>
  <c r="H31" i="4"/>
  <c r="G31" i="4"/>
  <c r="N30" i="4"/>
  <c r="K30" i="4"/>
  <c r="L673" i="1"/>
  <c r="H30" i="4"/>
  <c r="G30" i="4"/>
  <c r="N29" i="4"/>
  <c r="K29" i="4"/>
  <c r="L672" i="1"/>
  <c r="H29" i="4"/>
  <c r="G29" i="4"/>
  <c r="N28" i="4"/>
  <c r="K28" i="4"/>
  <c r="H28" i="4"/>
  <c r="G28" i="4"/>
  <c r="N27" i="4"/>
  <c r="K27" i="4"/>
  <c r="H27" i="4"/>
  <c r="G27" i="4"/>
  <c r="N26" i="4"/>
  <c r="K26" i="4"/>
  <c r="H26" i="4"/>
  <c r="G26" i="4"/>
  <c r="N25" i="4"/>
  <c r="K25" i="4"/>
  <c r="L671" i="1"/>
  <c r="H25" i="4"/>
  <c r="G25" i="4"/>
  <c r="N24" i="4"/>
  <c r="K24" i="4"/>
  <c r="L670" i="1"/>
  <c r="H24" i="4"/>
  <c r="G24" i="4"/>
  <c r="N23" i="4"/>
  <c r="K23" i="4"/>
  <c r="L669" i="1"/>
  <c r="H23" i="4"/>
  <c r="G23" i="4"/>
  <c r="N22" i="4"/>
  <c r="K22" i="4"/>
  <c r="L668" i="1"/>
  <c r="H22" i="4"/>
  <c r="G22" i="4"/>
  <c r="N21" i="4"/>
  <c r="K21" i="4"/>
  <c r="L667" i="1"/>
  <c r="H21" i="4"/>
  <c r="G21" i="4"/>
  <c r="N20" i="4"/>
  <c r="K20" i="4"/>
  <c r="L666" i="1"/>
  <c r="H20" i="4"/>
  <c r="G20" i="4"/>
  <c r="N19" i="4"/>
  <c r="K19" i="4"/>
  <c r="H19" i="4"/>
  <c r="G19" i="4"/>
  <c r="N18" i="4"/>
  <c r="K18" i="4"/>
  <c r="L665" i="1"/>
  <c r="H18" i="4"/>
  <c r="G18" i="4"/>
  <c r="N17" i="4"/>
  <c r="K17" i="4"/>
  <c r="L664" i="1"/>
  <c r="H17" i="4"/>
  <c r="G17" i="4"/>
  <c r="N16" i="4"/>
  <c r="K16" i="4"/>
  <c r="H16" i="4"/>
  <c r="G16" i="4"/>
  <c r="N15" i="4"/>
  <c r="K15" i="4"/>
  <c r="H15" i="4"/>
  <c r="G15" i="4"/>
  <c r="B15" i="4"/>
  <c r="A15" i="4"/>
  <c r="N14" i="4"/>
  <c r="K14" i="4"/>
  <c r="H14" i="4"/>
  <c r="G14" i="4"/>
  <c r="B14" i="4"/>
  <c r="A14" i="4"/>
  <c r="N13" i="4"/>
  <c r="K13" i="4"/>
  <c r="H13" i="4"/>
  <c r="G13" i="4"/>
  <c r="B13" i="4"/>
  <c r="A13" i="4"/>
  <c r="N12" i="4"/>
  <c r="K12" i="4"/>
  <c r="H12" i="4"/>
  <c r="G12" i="4"/>
  <c r="B12" i="4"/>
  <c r="A12" i="4"/>
  <c r="N11" i="4"/>
  <c r="K11" i="4"/>
  <c r="H11" i="4"/>
  <c r="G11" i="4"/>
  <c r="B11" i="4"/>
  <c r="A11" i="4"/>
  <c r="N10" i="4"/>
  <c r="K10" i="4"/>
  <c r="H10" i="4"/>
  <c r="G10" i="4"/>
  <c r="E10" i="4"/>
  <c r="B10" i="4"/>
  <c r="A10" i="4"/>
  <c r="N9" i="4"/>
  <c r="K9" i="4"/>
  <c r="H9" i="4"/>
  <c r="G9" i="4"/>
  <c r="E9" i="4"/>
  <c r="B9" i="4"/>
  <c r="A9" i="4"/>
  <c r="N8" i="4"/>
  <c r="K8" i="4"/>
  <c r="H8" i="4"/>
  <c r="G8" i="4"/>
  <c r="E8" i="4"/>
  <c r="B8" i="4"/>
  <c r="A8" i="4"/>
  <c r="N7" i="4"/>
  <c r="K7" i="4"/>
  <c r="H7" i="4"/>
  <c r="G7" i="4"/>
  <c r="E7" i="4"/>
  <c r="B7" i="4"/>
  <c r="A7" i="4"/>
  <c r="N6" i="4"/>
  <c r="K6" i="4"/>
  <c r="H6" i="4"/>
  <c r="G6" i="4"/>
  <c r="E6" i="4"/>
  <c r="B6" i="4"/>
  <c r="A6" i="4"/>
  <c r="N5" i="4"/>
  <c r="K5" i="4"/>
  <c r="H5" i="4"/>
  <c r="G5" i="4"/>
  <c r="E5" i="4"/>
  <c r="B5" i="4"/>
  <c r="A5" i="4"/>
  <c r="N4" i="4"/>
  <c r="K4" i="4"/>
  <c r="H4" i="4"/>
  <c r="G4" i="4"/>
  <c r="E4" i="4"/>
  <c r="B4" i="4"/>
  <c r="A4" i="4"/>
  <c r="N3" i="4"/>
  <c r="K3" i="4"/>
  <c r="L3" i="1"/>
  <c r="H3" i="4"/>
  <c r="G3" i="4"/>
  <c r="E3" i="4"/>
  <c r="B3" i="4"/>
  <c r="A3" i="4"/>
  <c r="K753" i="1"/>
  <c r="K713" i="1"/>
  <c r="K682" i="1"/>
  <c r="J713" i="1"/>
  <c r="J753" i="1"/>
  <c r="J695" i="1"/>
  <c r="J682" i="1"/>
  <c r="J662" i="1"/>
  <c r="J661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63" i="1"/>
  <c r="J660" i="1"/>
  <c r="J789" i="1"/>
  <c r="J788" i="1"/>
  <c r="J785" i="1"/>
  <c r="J784" i="1"/>
  <c r="J779" i="1"/>
  <c r="K604" i="1"/>
  <c r="K608" i="1"/>
  <c r="K612" i="1"/>
  <c r="K616" i="1"/>
  <c r="K620" i="1"/>
  <c r="K624" i="1"/>
  <c r="K628" i="1"/>
  <c r="K632" i="1"/>
  <c r="K636" i="1"/>
  <c r="K640" i="1"/>
  <c r="K644" i="1"/>
  <c r="K648" i="1"/>
  <c r="K652" i="1"/>
  <c r="K656" i="1"/>
  <c r="K660" i="1"/>
  <c r="K605" i="1"/>
  <c r="K609" i="1"/>
  <c r="K613" i="1"/>
  <c r="K617" i="1"/>
  <c r="K621" i="1"/>
  <c r="K625" i="1"/>
  <c r="K629" i="1"/>
  <c r="K633" i="1"/>
  <c r="K637" i="1"/>
  <c r="K641" i="1"/>
  <c r="K645" i="1"/>
  <c r="K649" i="1"/>
  <c r="K653" i="1"/>
  <c r="K657" i="1"/>
  <c r="K661" i="1"/>
  <c r="K606" i="1"/>
  <c r="K610" i="1"/>
  <c r="K614" i="1"/>
  <c r="K618" i="1"/>
  <c r="K622" i="1"/>
  <c r="K626" i="1"/>
  <c r="K630" i="1"/>
  <c r="K634" i="1"/>
  <c r="K638" i="1"/>
  <c r="K642" i="1"/>
  <c r="K646" i="1"/>
  <c r="K650" i="1"/>
  <c r="K654" i="1"/>
  <c r="K658" i="1"/>
  <c r="K662" i="1"/>
  <c r="K607" i="1"/>
  <c r="K611" i="1"/>
  <c r="K615" i="1"/>
  <c r="K619" i="1"/>
  <c r="K623" i="1"/>
  <c r="K627" i="1"/>
  <c r="K631" i="1"/>
  <c r="K635" i="1"/>
  <c r="K639" i="1"/>
  <c r="K643" i="1"/>
  <c r="K647" i="1"/>
  <c r="K651" i="1"/>
  <c r="K655" i="1"/>
  <c r="K659" i="1"/>
  <c r="K663" i="1"/>
  <c r="K760" i="1"/>
  <c r="K785" i="1"/>
  <c r="K784" i="1"/>
  <c r="K788" i="1"/>
  <c r="K796" i="1"/>
  <c r="K789" i="1"/>
  <c r="K779" i="1"/>
  <c r="J761" i="1"/>
  <c r="J760" i="1"/>
  <c r="J795" i="1"/>
  <c r="J796" i="1"/>
  <c r="J771" i="1"/>
  <c r="J781" i="1"/>
  <c r="J783" i="1"/>
  <c r="J782" i="1"/>
  <c r="J777" i="1"/>
  <c r="J770" i="1"/>
  <c r="K695" i="1"/>
  <c r="K771" i="1"/>
  <c r="K770" i="1"/>
  <c r="K777" i="1"/>
  <c r="K781" i="1"/>
  <c r="K761" i="1"/>
  <c r="K783" i="1"/>
  <c r="K782" i="1"/>
  <c r="J680" i="1"/>
  <c r="J702" i="1"/>
  <c r="K795" i="1"/>
  <c r="K702" i="1"/>
  <c r="K680" i="1"/>
  <c r="K734" i="1"/>
  <c r="K543" i="1"/>
  <c r="K423" i="1"/>
  <c r="K303" i="1"/>
  <c r="K183" i="1"/>
  <c r="K63" i="1"/>
  <c r="K542" i="1"/>
  <c r="K422" i="1"/>
  <c r="K302" i="1"/>
  <c r="K182" i="1"/>
  <c r="K62" i="1"/>
  <c r="K541" i="1"/>
  <c r="K421" i="1"/>
  <c r="K301" i="1"/>
  <c r="K181" i="1"/>
  <c r="K61" i="1"/>
  <c r="K540" i="1"/>
  <c r="K420" i="1"/>
  <c r="K300" i="1"/>
  <c r="K180" i="1"/>
  <c r="K60" i="1"/>
  <c r="K539" i="1"/>
  <c r="K419" i="1"/>
  <c r="K299" i="1"/>
  <c r="K179" i="1"/>
  <c r="K59" i="1"/>
  <c r="K538" i="1"/>
  <c r="K418" i="1"/>
  <c r="K298" i="1"/>
  <c r="K178" i="1"/>
  <c r="K58" i="1"/>
  <c r="K537" i="1"/>
  <c r="K417" i="1"/>
  <c r="K297" i="1"/>
  <c r="K177" i="1"/>
  <c r="K57" i="1"/>
  <c r="K536" i="1"/>
  <c r="K416" i="1"/>
  <c r="K296" i="1"/>
  <c r="K176" i="1"/>
  <c r="K56" i="1"/>
  <c r="K535" i="1"/>
  <c r="K415" i="1"/>
  <c r="K295" i="1"/>
  <c r="K175" i="1"/>
  <c r="K55" i="1"/>
  <c r="K534" i="1"/>
  <c r="K414" i="1"/>
  <c r="K294" i="1"/>
  <c r="K174" i="1"/>
  <c r="K54" i="1"/>
  <c r="K533" i="1"/>
  <c r="K413" i="1"/>
  <c r="K293" i="1"/>
  <c r="K173" i="1"/>
  <c r="K53" i="1"/>
  <c r="K532" i="1"/>
  <c r="K412" i="1"/>
  <c r="K292" i="1"/>
  <c r="K172" i="1"/>
  <c r="K52" i="1"/>
  <c r="K531" i="1"/>
  <c r="K411" i="1"/>
  <c r="K291" i="1"/>
  <c r="K171" i="1"/>
  <c r="K51" i="1"/>
  <c r="K530" i="1"/>
  <c r="K410" i="1"/>
  <c r="K290" i="1"/>
  <c r="K170" i="1"/>
  <c r="K50" i="1"/>
  <c r="K529" i="1"/>
  <c r="K409" i="1"/>
  <c r="K289" i="1"/>
  <c r="K169" i="1"/>
  <c r="K49" i="1"/>
  <c r="K528" i="1"/>
  <c r="K408" i="1"/>
  <c r="K288" i="1"/>
  <c r="K168" i="1"/>
  <c r="K48" i="1"/>
  <c r="K527" i="1"/>
  <c r="K407" i="1"/>
  <c r="K287" i="1"/>
  <c r="K167" i="1"/>
  <c r="K751" i="1"/>
  <c r="K603" i="1"/>
  <c r="K483" i="1"/>
  <c r="K363" i="1"/>
  <c r="K243" i="1"/>
  <c r="K123" i="1"/>
  <c r="K602" i="1"/>
  <c r="K482" i="1"/>
  <c r="K362" i="1"/>
  <c r="K242" i="1"/>
  <c r="K122" i="1"/>
  <c r="K601" i="1"/>
  <c r="K481" i="1"/>
  <c r="K361" i="1"/>
  <c r="K241" i="1"/>
  <c r="K600" i="1"/>
  <c r="K360" i="1"/>
  <c r="K120" i="1"/>
  <c r="K479" i="1"/>
  <c r="K598" i="1"/>
  <c r="K118" i="1"/>
  <c r="K237" i="1"/>
  <c r="K356" i="1"/>
  <c r="K475" i="1"/>
  <c r="K594" i="1"/>
  <c r="K114" i="1"/>
  <c r="K233" i="1"/>
  <c r="K352" i="1"/>
  <c r="K471" i="1"/>
  <c r="K590" i="1"/>
  <c r="K110" i="1"/>
  <c r="K229" i="1"/>
  <c r="K348" i="1"/>
  <c r="K467" i="1"/>
  <c r="K119" i="1"/>
  <c r="K238" i="1"/>
  <c r="K357" i="1"/>
  <c r="K476" i="1"/>
  <c r="K595" i="1"/>
  <c r="K115" i="1"/>
  <c r="K234" i="1"/>
  <c r="K353" i="1"/>
  <c r="K472" i="1"/>
  <c r="K591" i="1"/>
  <c r="K121" i="1"/>
  <c r="K480" i="1"/>
  <c r="K240" i="1"/>
  <c r="K599" i="1"/>
  <c r="K239" i="1"/>
  <c r="K358" i="1"/>
  <c r="K477" i="1"/>
  <c r="K596" i="1"/>
  <c r="K116" i="1"/>
  <c r="K235" i="1"/>
  <c r="K354" i="1"/>
  <c r="K473" i="1"/>
  <c r="K592" i="1"/>
  <c r="K112" i="1"/>
  <c r="K231" i="1"/>
  <c r="K350" i="1"/>
  <c r="K469" i="1"/>
  <c r="K588" i="1"/>
  <c r="K108" i="1"/>
  <c r="K227" i="1"/>
  <c r="K117" i="1"/>
  <c r="K593" i="1"/>
  <c r="K111" i="1"/>
  <c r="K349" i="1"/>
  <c r="K587" i="1"/>
  <c r="K586" i="1"/>
  <c r="K346" i="1"/>
  <c r="K106" i="1"/>
  <c r="K465" i="1"/>
  <c r="K225" i="1"/>
  <c r="K584" i="1"/>
  <c r="K344" i="1"/>
  <c r="K104" i="1"/>
  <c r="K463" i="1"/>
  <c r="K223" i="1"/>
  <c r="K582" i="1"/>
  <c r="K342" i="1"/>
  <c r="K102" i="1"/>
  <c r="K461" i="1"/>
  <c r="K221" i="1"/>
  <c r="K580" i="1"/>
  <c r="K340" i="1"/>
  <c r="K100" i="1"/>
  <c r="K459" i="1"/>
  <c r="K219" i="1"/>
  <c r="K578" i="1"/>
  <c r="K338" i="1"/>
  <c r="K98" i="1"/>
  <c r="K457" i="1"/>
  <c r="K217" i="1"/>
  <c r="K576" i="1"/>
  <c r="K336" i="1"/>
  <c r="K96" i="1"/>
  <c r="K455" i="1"/>
  <c r="K215" i="1"/>
  <c r="K574" i="1"/>
  <c r="K334" i="1"/>
  <c r="K94" i="1"/>
  <c r="K453" i="1"/>
  <c r="K213" i="1"/>
  <c r="K33" i="1"/>
  <c r="K332" i="1"/>
  <c r="K152" i="1"/>
  <c r="K451" i="1"/>
  <c r="K271" i="1"/>
  <c r="K570" i="1"/>
  <c r="K390" i="1"/>
  <c r="K90" i="1"/>
  <c r="K509" i="1"/>
  <c r="K209" i="1"/>
  <c r="K29" i="1"/>
  <c r="K388" i="1"/>
  <c r="K208" i="1"/>
  <c r="K507" i="1"/>
  <c r="K327" i="1"/>
  <c r="K27" i="1"/>
  <c r="K446" i="1"/>
  <c r="K146" i="1"/>
  <c r="K565" i="1"/>
  <c r="K265" i="1"/>
  <c r="K85" i="1"/>
  <c r="K384" i="1"/>
  <c r="K204" i="1"/>
  <c r="K597" i="1"/>
  <c r="K474" i="1"/>
  <c r="K351" i="1"/>
  <c r="K589" i="1"/>
  <c r="K228" i="1"/>
  <c r="K526" i="1"/>
  <c r="K286" i="1"/>
  <c r="K46" i="1"/>
  <c r="K405" i="1"/>
  <c r="K165" i="1"/>
  <c r="K524" i="1"/>
  <c r="K284" i="1"/>
  <c r="K44" i="1"/>
  <c r="K403" i="1"/>
  <c r="K163" i="1"/>
  <c r="K522" i="1"/>
  <c r="K282" i="1"/>
  <c r="K42" i="1"/>
  <c r="K401" i="1"/>
  <c r="K161" i="1"/>
  <c r="K520" i="1"/>
  <c r="K280" i="1"/>
  <c r="K40" i="1"/>
  <c r="K399" i="1"/>
  <c r="K159" i="1"/>
  <c r="K518" i="1"/>
  <c r="K278" i="1"/>
  <c r="K38" i="1"/>
  <c r="K397" i="1"/>
  <c r="K157" i="1"/>
  <c r="K516" i="1"/>
  <c r="K276" i="1"/>
  <c r="K36" i="1"/>
  <c r="K395" i="1"/>
  <c r="K155" i="1"/>
  <c r="K514" i="1"/>
  <c r="K274" i="1"/>
  <c r="K34" i="1"/>
  <c r="K393" i="1"/>
  <c r="K153" i="1"/>
  <c r="K452" i="1"/>
  <c r="K272" i="1"/>
  <c r="K571" i="1"/>
  <c r="K391" i="1"/>
  <c r="K91" i="1"/>
  <c r="K510" i="1"/>
  <c r="K210" i="1"/>
  <c r="K30" i="1"/>
  <c r="K329" i="1"/>
  <c r="K149" i="1"/>
  <c r="K508" i="1"/>
  <c r="K328" i="1"/>
  <c r="K28" i="1"/>
  <c r="K447" i="1"/>
  <c r="K147" i="1"/>
  <c r="K566" i="1"/>
  <c r="K266" i="1"/>
  <c r="K86" i="1"/>
  <c r="K385" i="1"/>
  <c r="K205" i="1"/>
  <c r="K504" i="1"/>
  <c r="K324" i="1"/>
  <c r="K24" i="1"/>
  <c r="K503" i="1"/>
  <c r="K383" i="1"/>
  <c r="K263" i="1"/>
  <c r="K143" i="1"/>
  <c r="K23" i="1"/>
  <c r="K502" i="1"/>
  <c r="K382" i="1"/>
  <c r="K262" i="1"/>
  <c r="K142" i="1"/>
  <c r="K22" i="1"/>
  <c r="K501" i="1"/>
  <c r="K381" i="1"/>
  <c r="K261" i="1"/>
  <c r="K141" i="1"/>
  <c r="K21" i="1"/>
  <c r="K500" i="1"/>
  <c r="K380" i="1"/>
  <c r="K260" i="1"/>
  <c r="K140" i="1"/>
  <c r="K20" i="1"/>
  <c r="K499" i="1"/>
  <c r="K379" i="1"/>
  <c r="K259" i="1"/>
  <c r="K139" i="1"/>
  <c r="K19" i="1"/>
  <c r="K498" i="1"/>
  <c r="K378" i="1"/>
  <c r="K258" i="1"/>
  <c r="K138" i="1"/>
  <c r="K18" i="1"/>
  <c r="K497" i="1"/>
  <c r="K377" i="1"/>
  <c r="K257" i="1"/>
  <c r="K137" i="1"/>
  <c r="K17" i="1"/>
  <c r="K496" i="1"/>
  <c r="K376" i="1"/>
  <c r="K256" i="1"/>
  <c r="K136" i="1"/>
  <c r="K16" i="1"/>
  <c r="K495" i="1"/>
  <c r="K375" i="1"/>
  <c r="K255" i="1"/>
  <c r="K135" i="1"/>
  <c r="K15" i="1"/>
  <c r="K494" i="1"/>
  <c r="K374" i="1"/>
  <c r="K254" i="1"/>
  <c r="K134" i="1"/>
  <c r="K14" i="1"/>
  <c r="K493" i="1"/>
  <c r="K373" i="1"/>
  <c r="K253" i="1"/>
  <c r="K133" i="1"/>
  <c r="K13" i="1"/>
  <c r="K492" i="1"/>
  <c r="K372" i="1"/>
  <c r="K252" i="1"/>
  <c r="K132" i="1"/>
  <c r="K12" i="1"/>
  <c r="K491" i="1"/>
  <c r="K371" i="1"/>
  <c r="K251" i="1"/>
  <c r="K131" i="1"/>
  <c r="K11" i="1"/>
  <c r="K490" i="1"/>
  <c r="K370" i="1"/>
  <c r="K250" i="1"/>
  <c r="K130" i="1"/>
  <c r="K10" i="1"/>
  <c r="K489" i="1"/>
  <c r="K369" i="1"/>
  <c r="K249" i="1"/>
  <c r="K129" i="1"/>
  <c r="K9" i="1"/>
  <c r="K488" i="1"/>
  <c r="K368" i="1"/>
  <c r="K248" i="1"/>
  <c r="K128" i="1"/>
  <c r="K8" i="1"/>
  <c r="K487" i="1"/>
  <c r="K367" i="1"/>
  <c r="K478" i="1"/>
  <c r="K355" i="1"/>
  <c r="K232" i="1"/>
  <c r="K230" i="1"/>
  <c r="K236" i="1"/>
  <c r="K107" i="1"/>
  <c r="K226" i="1"/>
  <c r="K345" i="1"/>
  <c r="K464" i="1"/>
  <c r="K583" i="1"/>
  <c r="K103" i="1"/>
  <c r="K222" i="1"/>
  <c r="K341" i="1"/>
  <c r="K460" i="1"/>
  <c r="K579" i="1"/>
  <c r="K99" i="1"/>
  <c r="K218" i="1"/>
  <c r="K337" i="1"/>
  <c r="K456" i="1"/>
  <c r="K575" i="1"/>
  <c r="K95" i="1"/>
  <c r="K214" i="1"/>
  <c r="K333" i="1"/>
  <c r="K572" i="1"/>
  <c r="K511" i="1"/>
  <c r="K211" i="1"/>
  <c r="K150" i="1"/>
  <c r="K449" i="1"/>
  <c r="K448" i="1"/>
  <c r="K148" i="1"/>
  <c r="K87" i="1"/>
  <c r="K386" i="1"/>
  <c r="K325" i="1"/>
  <c r="K25" i="1"/>
  <c r="K560" i="1"/>
  <c r="K80" i="1"/>
  <c r="K199" i="1"/>
  <c r="K318" i="1"/>
  <c r="K437" i="1"/>
  <c r="K556" i="1"/>
  <c r="K76" i="1"/>
  <c r="K195" i="1"/>
  <c r="K314" i="1"/>
  <c r="K433" i="1"/>
  <c r="K552" i="1"/>
  <c r="K72" i="1"/>
  <c r="K191" i="1"/>
  <c r="K310" i="1"/>
  <c r="K429" i="1"/>
  <c r="K548" i="1"/>
  <c r="K68" i="1"/>
  <c r="K725" i="1"/>
  <c r="K750" i="1"/>
  <c r="K739" i="1"/>
  <c r="K735" i="1"/>
  <c r="K359" i="1"/>
  <c r="K109" i="1"/>
  <c r="K47" i="1"/>
  <c r="K166" i="1"/>
  <c r="K285" i="1"/>
  <c r="K404" i="1"/>
  <c r="K523" i="1"/>
  <c r="K43" i="1"/>
  <c r="K162" i="1"/>
  <c r="K281" i="1"/>
  <c r="K400" i="1"/>
  <c r="K519" i="1"/>
  <c r="K39" i="1"/>
  <c r="K158" i="1"/>
  <c r="K277" i="1"/>
  <c r="K396" i="1"/>
  <c r="K515" i="1"/>
  <c r="K35" i="1"/>
  <c r="K154" i="1"/>
  <c r="K273" i="1"/>
  <c r="K512" i="1"/>
  <c r="K212" i="1"/>
  <c r="K151" i="1"/>
  <c r="K450" i="1"/>
  <c r="K389" i="1"/>
  <c r="K89" i="1"/>
  <c r="K88" i="1"/>
  <c r="K387" i="1"/>
  <c r="K326" i="1"/>
  <c r="K26" i="1"/>
  <c r="K564" i="1"/>
  <c r="K264" i="1"/>
  <c r="K563" i="1"/>
  <c r="K323" i="1"/>
  <c r="K83" i="1"/>
  <c r="K442" i="1"/>
  <c r="K202" i="1"/>
  <c r="K561" i="1"/>
  <c r="K321" i="1"/>
  <c r="K81" i="1"/>
  <c r="K200" i="1"/>
  <c r="K319" i="1"/>
  <c r="K438" i="1"/>
  <c r="K557" i="1"/>
  <c r="K77" i="1"/>
  <c r="K196" i="1"/>
  <c r="K315" i="1"/>
  <c r="K434" i="1"/>
  <c r="K553" i="1"/>
  <c r="K73" i="1"/>
  <c r="K192" i="1"/>
  <c r="K311" i="1"/>
  <c r="K430" i="1"/>
  <c r="K549" i="1"/>
  <c r="K69" i="1"/>
  <c r="K188" i="1"/>
  <c r="K307" i="1"/>
  <c r="K187" i="1"/>
  <c r="K67" i="1"/>
  <c r="K546" i="1"/>
  <c r="K426" i="1"/>
  <c r="K306" i="1"/>
  <c r="K186" i="1"/>
  <c r="K66" i="1"/>
  <c r="K545" i="1"/>
  <c r="K425" i="1"/>
  <c r="K305" i="1"/>
  <c r="K185" i="1"/>
  <c r="K65" i="1"/>
  <c r="K544" i="1"/>
  <c r="K424" i="1"/>
  <c r="K304" i="1"/>
  <c r="K184" i="1"/>
  <c r="K64" i="1"/>
  <c r="K733" i="1"/>
  <c r="K703" i="1"/>
  <c r="K679" i="1"/>
  <c r="K677" i="1"/>
  <c r="K675" i="1"/>
  <c r="K673" i="1"/>
  <c r="K778" i="1"/>
  <c r="K700" i="1"/>
  <c r="K685" i="1"/>
  <c r="K732" i="1"/>
  <c r="K694" i="1"/>
  <c r="K690" i="1"/>
  <c r="K693" i="1"/>
  <c r="K787" i="1"/>
  <c r="K776" i="1"/>
  <c r="K774" i="1"/>
  <c r="K728" i="1"/>
  <c r="K704" i="1"/>
  <c r="K768" i="1"/>
  <c r="K758" i="1"/>
  <c r="K756" i="1"/>
  <c r="K746" i="1"/>
  <c r="K744" i="1"/>
  <c r="K742" i="1"/>
  <c r="K711" i="1"/>
  <c r="K709" i="1"/>
  <c r="K707" i="1"/>
  <c r="K698" i="1"/>
  <c r="K671" i="1"/>
  <c r="K665" i="1"/>
  <c r="K731" i="1"/>
  <c r="K701" i="1"/>
  <c r="K755" i="1"/>
  <c r="K729" i="1"/>
  <c r="K714" i="1"/>
  <c r="K667" i="1"/>
  <c r="K800" i="1"/>
  <c r="K798" i="1"/>
  <c r="K724" i="1"/>
  <c r="K763" i="1"/>
  <c r="K769" i="1"/>
  <c r="K692" i="1"/>
  <c r="K747" i="1"/>
  <c r="K736" i="1"/>
  <c r="K687" i="1"/>
  <c r="K441" i="1"/>
  <c r="K555" i="1"/>
  <c r="K194" i="1"/>
  <c r="K432" i="1"/>
  <c r="K71" i="1"/>
  <c r="K309" i="1"/>
  <c r="K547" i="1"/>
  <c r="K247" i="1"/>
  <c r="K127" i="1"/>
  <c r="K7" i="1"/>
  <c r="K486" i="1"/>
  <c r="K366" i="1"/>
  <c r="K126" i="1"/>
  <c r="K485" i="1"/>
  <c r="K245" i="1"/>
  <c r="K5" i="1"/>
  <c r="K364" i="1"/>
  <c r="K124" i="1"/>
  <c r="K716" i="1"/>
  <c r="K678" i="1"/>
  <c r="K674" i="1"/>
  <c r="K730" i="1"/>
  <c r="K684" i="1"/>
  <c r="K670" i="1"/>
  <c r="K786" i="1"/>
  <c r="K773" i="1"/>
  <c r="K697" i="1"/>
  <c r="K757" i="1"/>
  <c r="K754" i="1"/>
  <c r="K743" i="1"/>
  <c r="K710" i="1"/>
  <c r="K706" i="1"/>
  <c r="K668" i="1"/>
  <c r="K699" i="1"/>
  <c r="K718" i="1"/>
  <c r="K669" i="1"/>
  <c r="K726" i="1"/>
  <c r="K748" i="1"/>
  <c r="K737" i="1"/>
  <c r="K683" i="1"/>
  <c r="K470" i="1"/>
  <c r="K468" i="1"/>
  <c r="K466" i="1"/>
  <c r="K585" i="1"/>
  <c r="K105" i="1"/>
  <c r="K224" i="1"/>
  <c r="K343" i="1"/>
  <c r="K462" i="1"/>
  <c r="K581" i="1"/>
  <c r="K101" i="1"/>
  <c r="K220" i="1"/>
  <c r="K339" i="1"/>
  <c r="K458" i="1"/>
  <c r="K577" i="1"/>
  <c r="K97" i="1"/>
  <c r="K216" i="1"/>
  <c r="K335" i="1"/>
  <c r="K454" i="1"/>
  <c r="K573" i="1"/>
  <c r="K392" i="1"/>
  <c r="K92" i="1"/>
  <c r="K31" i="1"/>
  <c r="K330" i="1"/>
  <c r="K269" i="1"/>
  <c r="K3" i="1"/>
  <c r="K567" i="1"/>
  <c r="K267" i="1"/>
  <c r="K206" i="1"/>
  <c r="K505" i="1"/>
  <c r="K444" i="1"/>
  <c r="K144" i="1"/>
  <c r="K320" i="1"/>
  <c r="K439" i="1"/>
  <c r="K558" i="1"/>
  <c r="K78" i="1"/>
  <c r="K197" i="1"/>
  <c r="K316" i="1"/>
  <c r="K435" i="1"/>
  <c r="K554" i="1"/>
  <c r="K74" i="1"/>
  <c r="K193" i="1"/>
  <c r="K312" i="1"/>
  <c r="K431" i="1"/>
  <c r="K550" i="1"/>
  <c r="K70" i="1"/>
  <c r="K189" i="1"/>
  <c r="K308" i="1"/>
  <c r="K427" i="1"/>
  <c r="K722" i="1"/>
  <c r="K717" i="1"/>
  <c r="K762" i="1"/>
  <c r="K749" i="1"/>
  <c r="K740" i="1"/>
  <c r="K738" i="1"/>
  <c r="K752" i="1"/>
  <c r="K681" i="1"/>
  <c r="K201" i="1"/>
  <c r="K440" i="1"/>
  <c r="K559" i="1"/>
  <c r="K79" i="1"/>
  <c r="K198" i="1"/>
  <c r="K317" i="1"/>
  <c r="K436" i="1"/>
  <c r="K75" i="1"/>
  <c r="K313" i="1"/>
  <c r="K551" i="1"/>
  <c r="K190" i="1"/>
  <c r="K428" i="1"/>
  <c r="K246" i="1"/>
  <c r="K6" i="1"/>
  <c r="K365" i="1"/>
  <c r="K125" i="1"/>
  <c r="K484" i="1"/>
  <c r="K244" i="1"/>
  <c r="K4" i="1"/>
  <c r="K689" i="1"/>
  <c r="K676" i="1"/>
  <c r="K672" i="1"/>
  <c r="K686" i="1"/>
  <c r="K720" i="1"/>
  <c r="K691" i="1"/>
  <c r="K766" i="1"/>
  <c r="K775" i="1"/>
  <c r="K727" i="1"/>
  <c r="K767" i="1"/>
  <c r="K745" i="1"/>
  <c r="K712" i="1"/>
  <c r="K708" i="1"/>
  <c r="K696" i="1"/>
  <c r="K664" i="1"/>
  <c r="K780" i="1"/>
  <c r="K715" i="1"/>
  <c r="K688" i="1"/>
  <c r="K772" i="1"/>
  <c r="K719" i="1"/>
  <c r="K666" i="1"/>
  <c r="K799" i="1"/>
  <c r="K723" i="1"/>
  <c r="K764" i="1"/>
  <c r="K765" i="1"/>
  <c r="K741" i="1"/>
  <c r="K721" i="1"/>
  <c r="K113" i="1"/>
  <c r="K347" i="1"/>
  <c r="K406" i="1"/>
  <c r="K525" i="1"/>
  <c r="K45" i="1"/>
  <c r="K164" i="1"/>
  <c r="K283" i="1"/>
  <c r="K402" i="1"/>
  <c r="K521" i="1"/>
  <c r="K41" i="1"/>
  <c r="K160" i="1"/>
  <c r="K279" i="1"/>
  <c r="K398" i="1"/>
  <c r="K517" i="1"/>
  <c r="K37" i="1"/>
  <c r="K156" i="1"/>
  <c r="K275" i="1"/>
  <c r="K394" i="1"/>
  <c r="K513" i="1"/>
  <c r="K93" i="1"/>
  <c r="K32" i="1"/>
  <c r="K331" i="1"/>
  <c r="K270" i="1"/>
  <c r="K569" i="1"/>
  <c r="K568" i="1"/>
  <c r="K268" i="1"/>
  <c r="K207" i="1"/>
  <c r="K506" i="1"/>
  <c r="K445" i="1"/>
  <c r="K145" i="1"/>
  <c r="K84" i="1"/>
  <c r="K443" i="1"/>
  <c r="K203" i="1"/>
  <c r="K562" i="1"/>
  <c r="K322" i="1"/>
  <c r="K82" i="1"/>
  <c r="K797" i="1"/>
  <c r="K790" i="1"/>
  <c r="K793" i="1"/>
  <c r="K792" i="1"/>
  <c r="K759" i="1"/>
  <c r="K705" i="1"/>
  <c r="K794" i="1"/>
  <c r="K791" i="1"/>
  <c r="L148" i="1"/>
  <c r="L146" i="1"/>
  <c r="L144" i="1"/>
  <c r="L142" i="1"/>
  <c r="L140" i="1"/>
  <c r="L183" i="1"/>
  <c r="L181" i="1"/>
  <c r="L179" i="1"/>
  <c r="L177" i="1"/>
  <c r="L175" i="1"/>
  <c r="L173" i="1"/>
  <c r="L171" i="1"/>
  <c r="L169" i="1"/>
  <c r="L167" i="1"/>
  <c r="L165" i="1"/>
  <c r="L163" i="1"/>
  <c r="L161" i="1"/>
  <c r="L159" i="1"/>
  <c r="L157" i="1"/>
  <c r="L155" i="1"/>
  <c r="L153" i="1"/>
  <c r="L151" i="1"/>
  <c r="L147" i="1"/>
  <c r="L145" i="1"/>
  <c r="L143" i="1"/>
  <c r="L141" i="1"/>
  <c r="L176" i="1"/>
  <c r="L168" i="1"/>
  <c r="L160" i="1"/>
  <c r="L152" i="1"/>
  <c r="L182" i="1"/>
  <c r="L174" i="1"/>
  <c r="L166" i="1"/>
  <c r="L158" i="1"/>
  <c r="L149" i="1"/>
  <c r="L137" i="1"/>
  <c r="L135" i="1"/>
  <c r="L133" i="1"/>
  <c r="L131" i="1"/>
  <c r="L129" i="1"/>
  <c r="L127" i="1"/>
  <c r="L125" i="1"/>
  <c r="L154" i="1"/>
  <c r="L180" i="1"/>
  <c r="L172" i="1"/>
  <c r="L164" i="1"/>
  <c r="L156" i="1"/>
  <c r="L150" i="1"/>
  <c r="L178" i="1"/>
  <c r="L170" i="1"/>
  <c r="L162" i="1"/>
  <c r="L138" i="1"/>
  <c r="L134" i="1"/>
  <c r="L132" i="1"/>
  <c r="L130" i="1"/>
  <c r="L128" i="1"/>
  <c r="L126" i="1"/>
  <c r="L139" i="1"/>
  <c r="L136" i="1"/>
  <c r="L124" i="1"/>
  <c r="L388" i="1"/>
  <c r="L386" i="1"/>
  <c r="L384" i="1"/>
  <c r="L382" i="1"/>
  <c r="L380" i="1"/>
  <c r="L378" i="1"/>
  <c r="L423" i="1"/>
  <c r="L421" i="1"/>
  <c r="L419" i="1"/>
  <c r="L417" i="1"/>
  <c r="L415" i="1"/>
  <c r="L413" i="1"/>
  <c r="L411" i="1"/>
  <c r="L409" i="1"/>
  <c r="L407" i="1"/>
  <c r="L405" i="1"/>
  <c r="L403" i="1"/>
  <c r="L401" i="1"/>
  <c r="L399" i="1"/>
  <c r="L397" i="1"/>
  <c r="L395" i="1"/>
  <c r="L393" i="1"/>
  <c r="L391" i="1"/>
  <c r="L387" i="1"/>
  <c r="L385" i="1"/>
  <c r="L383" i="1"/>
  <c r="L381" i="1"/>
  <c r="L422" i="1"/>
  <c r="L414" i="1"/>
  <c r="L406" i="1"/>
  <c r="L398" i="1"/>
  <c r="L390" i="1"/>
  <c r="L420" i="1"/>
  <c r="L412" i="1"/>
  <c r="L404" i="1"/>
  <c r="L396" i="1"/>
  <c r="L377" i="1"/>
  <c r="L375" i="1"/>
  <c r="L373" i="1"/>
  <c r="L371" i="1"/>
  <c r="L369" i="1"/>
  <c r="L367" i="1"/>
  <c r="L365" i="1"/>
  <c r="L392" i="1"/>
  <c r="L418" i="1"/>
  <c r="L410" i="1"/>
  <c r="L402" i="1"/>
  <c r="L394" i="1"/>
  <c r="L416" i="1"/>
  <c r="L408" i="1"/>
  <c r="L400" i="1"/>
  <c r="L389" i="1"/>
  <c r="L379" i="1"/>
  <c r="L376" i="1"/>
  <c r="L374" i="1"/>
  <c r="L372" i="1"/>
  <c r="L370" i="1"/>
  <c r="L368" i="1"/>
  <c r="L366" i="1"/>
  <c r="L364" i="1"/>
  <c r="J773" i="1"/>
  <c r="J778" i="1"/>
  <c r="J776" i="1"/>
  <c r="J775" i="1"/>
  <c r="J772" i="1"/>
  <c r="J787" i="1"/>
  <c r="J774" i="1"/>
  <c r="J786" i="1"/>
  <c r="J780" i="1"/>
  <c r="L792" i="1"/>
  <c r="L791" i="1"/>
  <c r="L27" i="1"/>
  <c r="L25" i="1"/>
  <c r="L23" i="1"/>
  <c r="L21" i="1"/>
  <c r="L19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28" i="1"/>
  <c r="L26" i="1"/>
  <c r="L24" i="1"/>
  <c r="L22" i="1"/>
  <c r="L59" i="1"/>
  <c r="L51" i="1"/>
  <c r="L43" i="1"/>
  <c r="L35" i="1"/>
  <c r="L30" i="1"/>
  <c r="L57" i="1"/>
  <c r="L49" i="1"/>
  <c r="L41" i="1"/>
  <c r="L33" i="1"/>
  <c r="L20" i="1"/>
  <c r="L18" i="1"/>
  <c r="L16" i="1"/>
  <c r="L14" i="1"/>
  <c r="L12" i="1"/>
  <c r="L10" i="1"/>
  <c r="L8" i="1"/>
  <c r="L6" i="1"/>
  <c r="L4" i="1"/>
  <c r="L53" i="1"/>
  <c r="L45" i="1"/>
  <c r="L63" i="1"/>
  <c r="L55" i="1"/>
  <c r="L47" i="1"/>
  <c r="L39" i="1"/>
  <c r="L31" i="1"/>
  <c r="L61" i="1"/>
  <c r="L37" i="1"/>
  <c r="L17" i="1"/>
  <c r="L5" i="1"/>
  <c r="L29" i="1"/>
  <c r="L11" i="1"/>
  <c r="L9" i="1"/>
  <c r="L7" i="1"/>
  <c r="L15" i="1"/>
  <c r="L13" i="1"/>
  <c r="L243" i="1"/>
  <c r="L241" i="1"/>
  <c r="L239" i="1"/>
  <c r="L237" i="1"/>
  <c r="L235" i="1"/>
  <c r="L233" i="1"/>
  <c r="L231" i="1"/>
  <c r="L229" i="1"/>
  <c r="L227" i="1"/>
  <c r="L225" i="1"/>
  <c r="L223" i="1"/>
  <c r="L221" i="1"/>
  <c r="L219" i="1"/>
  <c r="L217" i="1"/>
  <c r="L215" i="1"/>
  <c r="L213" i="1"/>
  <c r="L211" i="1"/>
  <c r="L209" i="1"/>
  <c r="L242" i="1"/>
  <c r="L240" i="1"/>
  <c r="L238" i="1"/>
  <c r="L236" i="1"/>
  <c r="L234" i="1"/>
  <c r="L232" i="1"/>
  <c r="L230" i="1"/>
  <c r="L228" i="1"/>
  <c r="L226" i="1"/>
  <c r="L224" i="1"/>
  <c r="L222" i="1"/>
  <c r="L220" i="1"/>
  <c r="L218" i="1"/>
  <c r="L216" i="1"/>
  <c r="L214" i="1"/>
  <c r="L212" i="1"/>
  <c r="L210" i="1"/>
  <c r="L206" i="1"/>
  <c r="L202" i="1"/>
  <c r="L205" i="1"/>
  <c r="L201" i="1"/>
  <c r="L199" i="1"/>
  <c r="L198" i="1"/>
  <c r="L196" i="1"/>
  <c r="L194" i="1"/>
  <c r="L192" i="1"/>
  <c r="L190" i="1"/>
  <c r="L188" i="1"/>
  <c r="L186" i="1"/>
  <c r="L184" i="1"/>
  <c r="L208" i="1"/>
  <c r="L207" i="1"/>
  <c r="L200" i="1"/>
  <c r="L197" i="1"/>
  <c r="L195" i="1"/>
  <c r="L193" i="1"/>
  <c r="L191" i="1"/>
  <c r="L189" i="1"/>
  <c r="L187" i="1"/>
  <c r="L185" i="1"/>
  <c r="L204" i="1"/>
  <c r="L203" i="1"/>
  <c r="L267" i="1"/>
  <c r="L265" i="1"/>
  <c r="L263" i="1"/>
  <c r="L261" i="1"/>
  <c r="L259" i="1"/>
  <c r="L302" i="1"/>
  <c r="L300" i="1"/>
  <c r="L298" i="1"/>
  <c r="L296" i="1"/>
  <c r="L294" i="1"/>
  <c r="L292" i="1"/>
  <c r="L290" i="1"/>
  <c r="L288" i="1"/>
  <c r="L286" i="1"/>
  <c r="L284" i="1"/>
  <c r="L282" i="1"/>
  <c r="L280" i="1"/>
  <c r="L278" i="1"/>
  <c r="L276" i="1"/>
  <c r="L274" i="1"/>
  <c r="L272" i="1"/>
  <c r="L268" i="1"/>
  <c r="L266" i="1"/>
  <c r="L264" i="1"/>
  <c r="L262" i="1"/>
  <c r="L260" i="1"/>
  <c r="L303" i="1"/>
  <c r="L295" i="1"/>
  <c r="L287" i="1"/>
  <c r="L279" i="1"/>
  <c r="L271" i="1"/>
  <c r="L269" i="1"/>
  <c r="L301" i="1"/>
  <c r="L293" i="1"/>
  <c r="L285" i="1"/>
  <c r="L277" i="1"/>
  <c r="L270" i="1"/>
  <c r="L258" i="1"/>
  <c r="L256" i="1"/>
  <c r="L254" i="1"/>
  <c r="L252" i="1"/>
  <c r="L250" i="1"/>
  <c r="L248" i="1"/>
  <c r="L246" i="1"/>
  <c r="L244" i="1"/>
  <c r="L297" i="1"/>
  <c r="L289" i="1"/>
  <c r="L281" i="1"/>
  <c r="L299" i="1"/>
  <c r="L291" i="1"/>
  <c r="L283" i="1"/>
  <c r="L275" i="1"/>
  <c r="L273" i="1"/>
  <c r="L249" i="1"/>
  <c r="L255" i="1"/>
  <c r="L251" i="1"/>
  <c r="L247" i="1"/>
  <c r="L257" i="1"/>
  <c r="L253" i="1"/>
  <c r="L245" i="1"/>
  <c r="L362" i="1"/>
  <c r="L360" i="1"/>
  <c r="L358" i="1"/>
  <c r="L356" i="1"/>
  <c r="L354" i="1"/>
  <c r="L352" i="1"/>
  <c r="L350" i="1"/>
  <c r="L348" i="1"/>
  <c r="L346" i="1"/>
  <c r="L344" i="1"/>
  <c r="L342" i="1"/>
  <c r="L340" i="1"/>
  <c r="L338" i="1"/>
  <c r="L336" i="1"/>
  <c r="L334" i="1"/>
  <c r="L332" i="1"/>
  <c r="L330" i="1"/>
  <c r="L363" i="1"/>
  <c r="L361" i="1"/>
  <c r="L359" i="1"/>
  <c r="L357" i="1"/>
  <c r="L355" i="1"/>
  <c r="L353" i="1"/>
  <c r="L351" i="1"/>
  <c r="L349" i="1"/>
  <c r="L347" i="1"/>
  <c r="L345" i="1"/>
  <c r="L343" i="1"/>
  <c r="L341" i="1"/>
  <c r="L339" i="1"/>
  <c r="L337" i="1"/>
  <c r="L335" i="1"/>
  <c r="L333" i="1"/>
  <c r="L331" i="1"/>
  <c r="L329" i="1"/>
  <c r="L325" i="1"/>
  <c r="L321" i="1"/>
  <c r="L319" i="1"/>
  <c r="L328" i="1"/>
  <c r="L324" i="1"/>
  <c r="L320" i="1"/>
  <c r="L317" i="1"/>
  <c r="L315" i="1"/>
  <c r="L313" i="1"/>
  <c r="L311" i="1"/>
  <c r="L309" i="1"/>
  <c r="L307" i="1"/>
  <c r="L305" i="1"/>
  <c r="L326" i="1"/>
  <c r="L322" i="1"/>
  <c r="L323" i="1"/>
  <c r="L318" i="1"/>
  <c r="L316" i="1"/>
  <c r="L314" i="1"/>
  <c r="L312" i="1"/>
  <c r="L310" i="1"/>
  <c r="L308" i="1"/>
  <c r="L306" i="1"/>
  <c r="L304" i="1"/>
  <c r="L327" i="1"/>
  <c r="L689" i="1"/>
  <c r="L690" i="1"/>
  <c r="L483" i="1"/>
  <c r="L481" i="1"/>
  <c r="L479" i="1"/>
  <c r="L477" i="1"/>
  <c r="L475" i="1"/>
  <c r="L473" i="1"/>
  <c r="L471" i="1"/>
  <c r="L469" i="1"/>
  <c r="L467" i="1"/>
  <c r="L465" i="1"/>
  <c r="L463" i="1"/>
  <c r="L461" i="1"/>
  <c r="L459" i="1"/>
  <c r="L457" i="1"/>
  <c r="L455" i="1"/>
  <c r="L453" i="1"/>
  <c r="L451" i="1"/>
  <c r="L449" i="1"/>
  <c r="L482" i="1"/>
  <c r="L480" i="1"/>
  <c r="L478" i="1"/>
  <c r="L476" i="1"/>
  <c r="L474" i="1"/>
  <c r="L472" i="1"/>
  <c r="L470" i="1"/>
  <c r="L468" i="1"/>
  <c r="L466" i="1"/>
  <c r="L464" i="1"/>
  <c r="L462" i="1"/>
  <c r="L460" i="1"/>
  <c r="L458" i="1"/>
  <c r="L456" i="1"/>
  <c r="L454" i="1"/>
  <c r="L452" i="1"/>
  <c r="L450" i="1"/>
  <c r="L448" i="1"/>
  <c r="L444" i="1"/>
  <c r="L440" i="1"/>
  <c r="L447" i="1"/>
  <c r="L443" i="1"/>
  <c r="L436" i="1"/>
  <c r="L434" i="1"/>
  <c r="L432" i="1"/>
  <c r="L430" i="1"/>
  <c r="L428" i="1"/>
  <c r="L426" i="1"/>
  <c r="L424" i="1"/>
  <c r="L438" i="1"/>
  <c r="L437" i="1"/>
  <c r="L435" i="1"/>
  <c r="L445" i="1"/>
  <c r="L442" i="1"/>
  <c r="L441" i="1"/>
  <c r="L433" i="1"/>
  <c r="L439" i="1"/>
  <c r="L431" i="1"/>
  <c r="L429" i="1"/>
  <c r="L427" i="1"/>
  <c r="L425" i="1"/>
  <c r="L446" i="1"/>
  <c r="L507" i="1"/>
  <c r="L505" i="1"/>
  <c r="L503" i="1"/>
  <c r="L501" i="1"/>
  <c r="L499" i="1"/>
  <c r="L542" i="1"/>
  <c r="L540" i="1"/>
  <c r="L538" i="1"/>
  <c r="L536" i="1"/>
  <c r="L534" i="1"/>
  <c r="L532" i="1"/>
  <c r="L530" i="1"/>
  <c r="L528" i="1"/>
  <c r="L526" i="1"/>
  <c r="L524" i="1"/>
  <c r="L522" i="1"/>
  <c r="L520" i="1"/>
  <c r="L518" i="1"/>
  <c r="L516" i="1"/>
  <c r="L514" i="1"/>
  <c r="L512" i="1"/>
  <c r="L510" i="1"/>
  <c r="L508" i="1"/>
  <c r="L506" i="1"/>
  <c r="L504" i="1"/>
  <c r="L502" i="1"/>
  <c r="L500" i="1"/>
  <c r="L541" i="1"/>
  <c r="L533" i="1"/>
  <c r="L525" i="1"/>
  <c r="L517" i="1"/>
  <c r="L539" i="1"/>
  <c r="L531" i="1"/>
  <c r="L523" i="1"/>
  <c r="L515" i="1"/>
  <c r="L496" i="1"/>
  <c r="L494" i="1"/>
  <c r="L492" i="1"/>
  <c r="L490" i="1"/>
  <c r="L488" i="1"/>
  <c r="L486" i="1"/>
  <c r="L484" i="1"/>
  <c r="L543" i="1"/>
  <c r="L527" i="1"/>
  <c r="L519" i="1"/>
  <c r="L537" i="1"/>
  <c r="L529" i="1"/>
  <c r="L521" i="1"/>
  <c r="L513" i="1"/>
  <c r="L509" i="1"/>
  <c r="L498" i="1"/>
  <c r="L535" i="1"/>
  <c r="L511" i="1"/>
  <c r="L497" i="1"/>
  <c r="L495" i="1"/>
  <c r="L493" i="1"/>
  <c r="L491" i="1"/>
  <c r="L489" i="1"/>
  <c r="L487" i="1"/>
  <c r="L485" i="1"/>
  <c r="J543" i="1"/>
  <c r="J423" i="1"/>
  <c r="J303" i="1"/>
  <c r="J183" i="1"/>
  <c r="J63" i="1"/>
  <c r="J542" i="1"/>
  <c r="J422" i="1"/>
  <c r="J302" i="1"/>
  <c r="J182" i="1"/>
  <c r="J62" i="1"/>
  <c r="J541" i="1"/>
  <c r="J421" i="1"/>
  <c r="J301" i="1"/>
  <c r="J181" i="1"/>
  <c r="J61" i="1"/>
  <c r="J540" i="1"/>
  <c r="J420" i="1"/>
  <c r="J300" i="1"/>
  <c r="J180" i="1"/>
  <c r="J60" i="1"/>
  <c r="J539" i="1"/>
  <c r="J603" i="1"/>
  <c r="J123" i="1"/>
  <c r="J242" i="1"/>
  <c r="J361" i="1"/>
  <c r="J359" i="1"/>
  <c r="J179" i="1"/>
  <c r="J478" i="1"/>
  <c r="J298" i="1"/>
  <c r="J597" i="1"/>
  <c r="J417" i="1"/>
  <c r="J117" i="1"/>
  <c r="J536" i="1"/>
  <c r="J236" i="1"/>
  <c r="J56" i="1"/>
  <c r="J355" i="1"/>
  <c r="J175" i="1"/>
  <c r="J474" i="1"/>
  <c r="J294" i="1"/>
  <c r="J593" i="1"/>
  <c r="J413" i="1"/>
  <c r="J113" i="1"/>
  <c r="J532" i="1"/>
  <c r="J232" i="1"/>
  <c r="J52" i="1"/>
  <c r="J351" i="1"/>
  <c r="J171" i="1"/>
  <c r="J470" i="1"/>
  <c r="J290" i="1"/>
  <c r="J589" i="1"/>
  <c r="J409" i="1"/>
  <c r="J109" i="1"/>
  <c r="J528" i="1"/>
  <c r="J228" i="1"/>
  <c r="J48" i="1"/>
  <c r="J347" i="1"/>
  <c r="J167" i="1"/>
  <c r="J47" i="1"/>
  <c r="J526" i="1"/>
  <c r="J406" i="1"/>
  <c r="J286" i="1"/>
  <c r="J166" i="1"/>
  <c r="J46" i="1"/>
  <c r="J525" i="1"/>
  <c r="J405" i="1"/>
  <c r="J285" i="1"/>
  <c r="J165" i="1"/>
  <c r="J45" i="1"/>
  <c r="J524" i="1"/>
  <c r="J404" i="1"/>
  <c r="J284" i="1"/>
  <c r="J164" i="1"/>
  <c r="J44" i="1"/>
  <c r="J523" i="1"/>
  <c r="J403" i="1"/>
  <c r="J283" i="1"/>
  <c r="J163" i="1"/>
  <c r="J43" i="1"/>
  <c r="J522" i="1"/>
  <c r="J402" i="1"/>
  <c r="J282" i="1"/>
  <c r="J162" i="1"/>
  <c r="J42" i="1"/>
  <c r="J521" i="1"/>
  <c r="J401" i="1"/>
  <c r="J281" i="1"/>
  <c r="J161" i="1"/>
  <c r="J41" i="1"/>
  <c r="J520" i="1"/>
  <c r="J400" i="1"/>
  <c r="J280" i="1"/>
  <c r="J160" i="1"/>
  <c r="J40" i="1"/>
  <c r="J519" i="1"/>
  <c r="J399" i="1"/>
  <c r="J279" i="1"/>
  <c r="J159" i="1"/>
  <c r="J39" i="1"/>
  <c r="J518" i="1"/>
  <c r="J398" i="1"/>
  <c r="J278" i="1"/>
  <c r="J158" i="1"/>
  <c r="J38" i="1"/>
  <c r="J517" i="1"/>
  <c r="J397" i="1"/>
  <c r="J277" i="1"/>
  <c r="J157" i="1"/>
  <c r="J37" i="1"/>
  <c r="J516" i="1"/>
  <c r="J396" i="1"/>
  <c r="J276" i="1"/>
  <c r="J156" i="1"/>
  <c r="J36" i="1"/>
  <c r="J515" i="1"/>
  <c r="J395" i="1"/>
  <c r="J275" i="1"/>
  <c r="J155" i="1"/>
  <c r="J35" i="1"/>
  <c r="J514" i="1"/>
  <c r="J394" i="1"/>
  <c r="J274" i="1"/>
  <c r="J154" i="1"/>
  <c r="J34" i="1"/>
  <c r="J513" i="1"/>
  <c r="J393" i="1"/>
  <c r="J273" i="1"/>
  <c r="J483" i="1"/>
  <c r="J602" i="1"/>
  <c r="J122" i="1"/>
  <c r="J241" i="1"/>
  <c r="J600" i="1"/>
  <c r="J360" i="1"/>
  <c r="J120" i="1"/>
  <c r="J479" i="1"/>
  <c r="J299" i="1"/>
  <c r="J598" i="1"/>
  <c r="J418" i="1"/>
  <c r="J118" i="1"/>
  <c r="J537" i="1"/>
  <c r="J237" i="1"/>
  <c r="J57" i="1"/>
  <c r="J356" i="1"/>
  <c r="J176" i="1"/>
  <c r="J475" i="1"/>
  <c r="J295" i="1"/>
  <c r="J594" i="1"/>
  <c r="J414" i="1"/>
  <c r="J114" i="1"/>
  <c r="J533" i="1"/>
  <c r="J233" i="1"/>
  <c r="J53" i="1"/>
  <c r="J352" i="1"/>
  <c r="J172" i="1"/>
  <c r="J471" i="1"/>
  <c r="J363" i="1"/>
  <c r="J482" i="1"/>
  <c r="J601" i="1"/>
  <c r="J419" i="1"/>
  <c r="J119" i="1"/>
  <c r="J538" i="1"/>
  <c r="J238" i="1"/>
  <c r="J58" i="1"/>
  <c r="J357" i="1"/>
  <c r="J177" i="1"/>
  <c r="J476" i="1"/>
  <c r="J296" i="1"/>
  <c r="J595" i="1"/>
  <c r="J415" i="1"/>
  <c r="J115" i="1"/>
  <c r="J534" i="1"/>
  <c r="J234" i="1"/>
  <c r="J54" i="1"/>
  <c r="J353" i="1"/>
  <c r="J173" i="1"/>
  <c r="J472" i="1"/>
  <c r="J292" i="1"/>
  <c r="J591" i="1"/>
  <c r="J411" i="1"/>
  <c r="J111" i="1"/>
  <c r="J530" i="1"/>
  <c r="J230" i="1"/>
  <c r="J50" i="1"/>
  <c r="J349" i="1"/>
  <c r="J169" i="1"/>
  <c r="J468" i="1"/>
  <c r="J288" i="1"/>
  <c r="J587" i="1"/>
  <c r="J407" i="1"/>
  <c r="J107" i="1"/>
  <c r="J586" i="1"/>
  <c r="J466" i="1"/>
  <c r="J346" i="1"/>
  <c r="J226" i="1"/>
  <c r="J106" i="1"/>
  <c r="J585" i="1"/>
  <c r="J465" i="1"/>
  <c r="J345" i="1"/>
  <c r="J225" i="1"/>
  <c r="J105" i="1"/>
  <c r="J584" i="1"/>
  <c r="J464" i="1"/>
  <c r="J344" i="1"/>
  <c r="J224" i="1"/>
  <c r="J104" i="1"/>
  <c r="J583" i="1"/>
  <c r="J463" i="1"/>
  <c r="J343" i="1"/>
  <c r="J223" i="1"/>
  <c r="J103" i="1"/>
  <c r="J582" i="1"/>
  <c r="J462" i="1"/>
  <c r="J342" i="1"/>
  <c r="J222" i="1"/>
  <c r="J102" i="1"/>
  <c r="J581" i="1"/>
  <c r="J461" i="1"/>
  <c r="J341" i="1"/>
  <c r="J221" i="1"/>
  <c r="J101" i="1"/>
  <c r="J580" i="1"/>
  <c r="J460" i="1"/>
  <c r="J340" i="1"/>
  <c r="J220" i="1"/>
  <c r="J100" i="1"/>
  <c r="J579" i="1"/>
  <c r="J459" i="1"/>
  <c r="J339" i="1"/>
  <c r="J219" i="1"/>
  <c r="J99" i="1"/>
  <c r="J578" i="1"/>
  <c r="J458" i="1"/>
  <c r="J338" i="1"/>
  <c r="J218" i="1"/>
  <c r="J98" i="1"/>
  <c r="J577" i="1"/>
  <c r="J457" i="1"/>
  <c r="J337" i="1"/>
  <c r="J217" i="1"/>
  <c r="J97" i="1"/>
  <c r="J576" i="1"/>
  <c r="J456" i="1"/>
  <c r="J336" i="1"/>
  <c r="J216" i="1"/>
  <c r="J96" i="1"/>
  <c r="J575" i="1"/>
  <c r="J455" i="1"/>
  <c r="J335" i="1"/>
  <c r="J215" i="1"/>
  <c r="J95" i="1"/>
  <c r="J574" i="1"/>
  <c r="J454" i="1"/>
  <c r="J334" i="1"/>
  <c r="J214" i="1"/>
  <c r="J94" i="1"/>
  <c r="J573" i="1"/>
  <c r="J453" i="1"/>
  <c r="J333" i="1"/>
  <c r="J213" i="1"/>
  <c r="J93" i="1"/>
  <c r="J572" i="1"/>
  <c r="J452" i="1"/>
  <c r="J332" i="1"/>
  <c r="J212" i="1"/>
  <c r="J92" i="1"/>
  <c r="J571" i="1"/>
  <c r="J451" i="1"/>
  <c r="J331" i="1"/>
  <c r="J211" i="1"/>
  <c r="J91" i="1"/>
  <c r="J570" i="1"/>
  <c r="J450" i="1"/>
  <c r="J330" i="1"/>
  <c r="J210" i="1"/>
  <c r="J90" i="1"/>
  <c r="J569" i="1"/>
  <c r="J449" i="1"/>
  <c r="J329" i="1"/>
  <c r="J209" i="1"/>
  <c r="J89" i="1"/>
  <c r="J3" i="1"/>
  <c r="J508" i="1"/>
  <c r="J388" i="1"/>
  <c r="J268" i="1"/>
  <c r="J148" i="1"/>
  <c r="J28" i="1"/>
  <c r="J507" i="1"/>
  <c r="J387" i="1"/>
  <c r="J267" i="1"/>
  <c r="J147" i="1"/>
  <c r="J27" i="1"/>
  <c r="J506" i="1"/>
  <c r="J386" i="1"/>
  <c r="J266" i="1"/>
  <c r="J146" i="1"/>
  <c r="J26" i="1"/>
  <c r="J505" i="1"/>
  <c r="J385" i="1"/>
  <c r="J265" i="1"/>
  <c r="J145" i="1"/>
  <c r="J25" i="1"/>
  <c r="J504" i="1"/>
  <c r="J384" i="1"/>
  <c r="J264" i="1"/>
  <c r="J144" i="1"/>
  <c r="J243" i="1"/>
  <c r="J480" i="1"/>
  <c r="J239" i="1"/>
  <c r="J178" i="1"/>
  <c r="J116" i="1"/>
  <c r="J55" i="1"/>
  <c r="J592" i="1"/>
  <c r="J531" i="1"/>
  <c r="J410" i="1"/>
  <c r="J110" i="1"/>
  <c r="J49" i="1"/>
  <c r="J348" i="1"/>
  <c r="J287" i="1"/>
  <c r="J512" i="1"/>
  <c r="J32" i="1"/>
  <c r="J151" i="1"/>
  <c r="J270" i="1"/>
  <c r="J389" i="1"/>
  <c r="J568" i="1"/>
  <c r="J88" i="1"/>
  <c r="J207" i="1"/>
  <c r="J326" i="1"/>
  <c r="J445" i="1"/>
  <c r="J564" i="1"/>
  <c r="J84" i="1"/>
  <c r="J563" i="1"/>
  <c r="J443" i="1"/>
  <c r="J323" i="1"/>
  <c r="J203" i="1"/>
  <c r="J83" i="1"/>
  <c r="J562" i="1"/>
  <c r="J442" i="1"/>
  <c r="J322" i="1"/>
  <c r="J202" i="1"/>
  <c r="J82" i="1"/>
  <c r="J561" i="1"/>
  <c r="J441" i="1"/>
  <c r="J321" i="1"/>
  <c r="J201" i="1"/>
  <c r="J362" i="1"/>
  <c r="J240" i="1"/>
  <c r="J59" i="1"/>
  <c r="J596" i="1"/>
  <c r="J535" i="1"/>
  <c r="J473" i="1"/>
  <c r="J412" i="1"/>
  <c r="J51" i="1"/>
  <c r="J350" i="1"/>
  <c r="J289" i="1"/>
  <c r="J588" i="1"/>
  <c r="J527" i="1"/>
  <c r="J227" i="1"/>
  <c r="J33" i="1"/>
  <c r="J152" i="1"/>
  <c r="J271" i="1"/>
  <c r="J390" i="1"/>
  <c r="J509" i="1"/>
  <c r="J29" i="1"/>
  <c r="J208" i="1"/>
  <c r="J327" i="1"/>
  <c r="J446" i="1"/>
  <c r="J565" i="1"/>
  <c r="J85" i="1"/>
  <c r="J204" i="1"/>
  <c r="J481" i="1"/>
  <c r="J599" i="1"/>
  <c r="J477" i="1"/>
  <c r="J416" i="1"/>
  <c r="J354" i="1"/>
  <c r="J293" i="1"/>
  <c r="J291" i="1"/>
  <c r="J590" i="1"/>
  <c r="J529" i="1"/>
  <c r="J229" i="1"/>
  <c r="J121" i="1"/>
  <c r="J112" i="1"/>
  <c r="J469" i="1"/>
  <c r="J168" i="1"/>
  <c r="J272" i="1"/>
  <c r="J510" i="1"/>
  <c r="J149" i="1"/>
  <c r="J447" i="1"/>
  <c r="J86" i="1"/>
  <c r="J324" i="1"/>
  <c r="J24" i="1"/>
  <c r="J383" i="1"/>
  <c r="J143" i="1"/>
  <c r="J502" i="1"/>
  <c r="J262" i="1"/>
  <c r="J22" i="1"/>
  <c r="J381" i="1"/>
  <c r="J141" i="1"/>
  <c r="J440" i="1"/>
  <c r="J260" i="1"/>
  <c r="J559" i="1"/>
  <c r="J379" i="1"/>
  <c r="J79" i="1"/>
  <c r="J498" i="1"/>
  <c r="J198" i="1"/>
  <c r="J18" i="1"/>
  <c r="J317" i="1"/>
  <c r="J137" i="1"/>
  <c r="J436" i="1"/>
  <c r="J256" i="1"/>
  <c r="J555" i="1"/>
  <c r="J375" i="1"/>
  <c r="J75" i="1"/>
  <c r="J494" i="1"/>
  <c r="J194" i="1"/>
  <c r="J14" i="1"/>
  <c r="J313" i="1"/>
  <c r="J133" i="1"/>
  <c r="J432" i="1"/>
  <c r="J252" i="1"/>
  <c r="J551" i="1"/>
  <c r="J371" i="1"/>
  <c r="J71" i="1"/>
  <c r="J490" i="1"/>
  <c r="J190" i="1"/>
  <c r="J10" i="1"/>
  <c r="J309" i="1"/>
  <c r="J129" i="1"/>
  <c r="J428" i="1"/>
  <c r="J248" i="1"/>
  <c r="J547" i="1"/>
  <c r="J367" i="1"/>
  <c r="J247" i="1"/>
  <c r="J127" i="1"/>
  <c r="J7" i="1"/>
  <c r="J486" i="1"/>
  <c r="J366" i="1"/>
  <c r="J246" i="1"/>
  <c r="J126" i="1"/>
  <c r="J6" i="1"/>
  <c r="J485" i="1"/>
  <c r="J365" i="1"/>
  <c r="J245" i="1"/>
  <c r="J125" i="1"/>
  <c r="J5" i="1"/>
  <c r="J484" i="1"/>
  <c r="J364" i="1"/>
  <c r="J244" i="1"/>
  <c r="J124" i="1"/>
  <c r="J4" i="1"/>
  <c r="J235" i="1"/>
  <c r="J231" i="1"/>
  <c r="J108" i="1"/>
  <c r="J511" i="1"/>
  <c r="J150" i="1"/>
  <c r="J448" i="1"/>
  <c r="J87" i="1"/>
  <c r="J325" i="1"/>
  <c r="J560" i="1"/>
  <c r="J380" i="1"/>
  <c r="J80" i="1"/>
  <c r="J499" i="1"/>
  <c r="J199" i="1"/>
  <c r="J19" i="1"/>
  <c r="J318" i="1"/>
  <c r="J138" i="1"/>
  <c r="J437" i="1"/>
  <c r="J257" i="1"/>
  <c r="J556" i="1"/>
  <c r="J376" i="1"/>
  <c r="J76" i="1"/>
  <c r="J495" i="1"/>
  <c r="J195" i="1"/>
  <c r="J15" i="1"/>
  <c r="J314" i="1"/>
  <c r="J134" i="1"/>
  <c r="J433" i="1"/>
  <c r="J253" i="1"/>
  <c r="J552" i="1"/>
  <c r="J372" i="1"/>
  <c r="J72" i="1"/>
  <c r="J491" i="1"/>
  <c r="J191" i="1"/>
  <c r="J11" i="1"/>
  <c r="J310" i="1"/>
  <c r="J130" i="1"/>
  <c r="J429" i="1"/>
  <c r="J249" i="1"/>
  <c r="J548" i="1"/>
  <c r="J368" i="1"/>
  <c r="J68" i="1"/>
  <c r="J487" i="1"/>
  <c r="J66" i="1"/>
  <c r="J425" i="1"/>
  <c r="J185" i="1"/>
  <c r="J544" i="1"/>
  <c r="J304" i="1"/>
  <c r="J64" i="1"/>
  <c r="J21" i="1"/>
  <c r="J140" i="1"/>
  <c r="J259" i="1"/>
  <c r="J378" i="1"/>
  <c r="J497" i="1"/>
  <c r="J17" i="1"/>
  <c r="J316" i="1"/>
  <c r="J255" i="1"/>
  <c r="J554" i="1"/>
  <c r="J493" i="1"/>
  <c r="J193" i="1"/>
  <c r="J132" i="1"/>
  <c r="J431" i="1"/>
  <c r="J370" i="1"/>
  <c r="J70" i="1"/>
  <c r="J9" i="1"/>
  <c r="J308" i="1"/>
  <c r="J358" i="1"/>
  <c r="J174" i="1"/>
  <c r="J467" i="1"/>
  <c r="J153" i="1"/>
  <c r="J391" i="1"/>
  <c r="J30" i="1"/>
  <c r="J328" i="1"/>
  <c r="J566" i="1"/>
  <c r="J205" i="1"/>
  <c r="J503" i="1"/>
  <c r="J263" i="1"/>
  <c r="J23" i="1"/>
  <c r="J382" i="1"/>
  <c r="J142" i="1"/>
  <c r="J501" i="1"/>
  <c r="J261" i="1"/>
  <c r="J81" i="1"/>
  <c r="J500" i="1"/>
  <c r="J200" i="1"/>
  <c r="J20" i="1"/>
  <c r="J319" i="1"/>
  <c r="J139" i="1"/>
  <c r="J438" i="1"/>
  <c r="J258" i="1"/>
  <c r="J557" i="1"/>
  <c r="J377" i="1"/>
  <c r="J77" i="1"/>
  <c r="J496" i="1"/>
  <c r="J196" i="1"/>
  <c r="J16" i="1"/>
  <c r="J315" i="1"/>
  <c r="J135" i="1"/>
  <c r="J434" i="1"/>
  <c r="J254" i="1"/>
  <c r="J553" i="1"/>
  <c r="J373" i="1"/>
  <c r="J73" i="1"/>
  <c r="J492" i="1"/>
  <c r="J192" i="1"/>
  <c r="J12" i="1"/>
  <c r="J311" i="1"/>
  <c r="J131" i="1"/>
  <c r="J430" i="1"/>
  <c r="J250" i="1"/>
  <c r="J549" i="1"/>
  <c r="J369" i="1"/>
  <c r="J69" i="1"/>
  <c r="J488" i="1"/>
  <c r="J188" i="1"/>
  <c r="J8" i="1"/>
  <c r="J307" i="1"/>
  <c r="J187" i="1"/>
  <c r="J67" i="1"/>
  <c r="J546" i="1"/>
  <c r="J426" i="1"/>
  <c r="J306" i="1"/>
  <c r="J186" i="1"/>
  <c r="J545" i="1"/>
  <c r="J305" i="1"/>
  <c r="J65" i="1"/>
  <c r="J424" i="1"/>
  <c r="J184" i="1"/>
  <c r="J320" i="1"/>
  <c r="J439" i="1"/>
  <c r="J558" i="1"/>
  <c r="J78" i="1"/>
  <c r="J197" i="1"/>
  <c r="J136" i="1"/>
  <c r="J435" i="1"/>
  <c r="J374" i="1"/>
  <c r="J74" i="1"/>
  <c r="J13" i="1"/>
  <c r="J312" i="1"/>
  <c r="J251" i="1"/>
  <c r="J550" i="1"/>
  <c r="J489" i="1"/>
  <c r="J189" i="1"/>
  <c r="J128" i="1"/>
  <c r="J427" i="1"/>
  <c r="J297" i="1"/>
  <c r="J170" i="1"/>
  <c r="J408" i="1"/>
  <c r="J392" i="1"/>
  <c r="J31" i="1"/>
  <c r="J269" i="1"/>
  <c r="J567" i="1"/>
  <c r="J206" i="1"/>
  <c r="J444" i="1"/>
  <c r="J689" i="1"/>
  <c r="J678" i="1"/>
  <c r="J676" i="1"/>
  <c r="J674" i="1"/>
  <c r="J672" i="1"/>
  <c r="J696" i="1"/>
  <c r="J688" i="1"/>
  <c r="J699" i="1"/>
  <c r="J669" i="1"/>
  <c r="J683" i="1"/>
  <c r="J677" i="1"/>
  <c r="J675" i="1"/>
  <c r="J690" i="1"/>
  <c r="J693" i="1"/>
  <c r="J698" i="1"/>
  <c r="J671" i="1"/>
  <c r="J701" i="1"/>
  <c r="J667" i="1"/>
  <c r="J687" i="1"/>
  <c r="J686" i="1"/>
  <c r="J670" i="1"/>
  <c r="J664" i="1"/>
  <c r="J703" i="1"/>
  <c r="J679" i="1"/>
  <c r="J673" i="1"/>
  <c r="J700" i="1"/>
  <c r="J685" i="1"/>
  <c r="J694" i="1"/>
  <c r="J704" i="1"/>
  <c r="J665" i="1"/>
  <c r="J692" i="1"/>
  <c r="J681" i="1"/>
  <c r="J684" i="1"/>
  <c r="J691" i="1"/>
  <c r="J697" i="1"/>
  <c r="J668" i="1"/>
  <c r="J666" i="1"/>
  <c r="J751" i="1"/>
  <c r="J734" i="1"/>
  <c r="J716" i="1"/>
  <c r="J730" i="1"/>
  <c r="J720" i="1"/>
  <c r="J745" i="1"/>
  <c r="J710" i="1"/>
  <c r="J725" i="1"/>
  <c r="J723" i="1"/>
  <c r="J718" i="1"/>
  <c r="J726" i="1"/>
  <c r="J750" i="1"/>
  <c r="J748" i="1"/>
  <c r="J741" i="1"/>
  <c r="J739" i="1"/>
  <c r="J737" i="1"/>
  <c r="J721" i="1"/>
  <c r="J735" i="1"/>
  <c r="J733" i="1"/>
  <c r="J732" i="1"/>
  <c r="J728" i="1"/>
  <c r="J758" i="1"/>
  <c r="J746" i="1"/>
  <c r="J744" i="1"/>
  <c r="J711" i="1"/>
  <c r="J755" i="1"/>
  <c r="J722" i="1"/>
  <c r="J747" i="1"/>
  <c r="J738" i="1"/>
  <c r="J736" i="1"/>
  <c r="J727" i="1"/>
  <c r="J754" i="1"/>
  <c r="J712" i="1"/>
  <c r="J708" i="1"/>
  <c r="J715" i="1"/>
  <c r="J756" i="1"/>
  <c r="J742" i="1"/>
  <c r="J709" i="1"/>
  <c r="J707" i="1"/>
  <c r="J731" i="1"/>
  <c r="J729" i="1"/>
  <c r="J714" i="1"/>
  <c r="J724" i="1"/>
  <c r="J717" i="1"/>
  <c r="J749" i="1"/>
  <c r="J740" i="1"/>
  <c r="J752" i="1"/>
  <c r="J757" i="1"/>
  <c r="J743" i="1"/>
  <c r="J706" i="1"/>
  <c r="J719" i="1"/>
  <c r="J705" i="1"/>
  <c r="J766" i="1"/>
  <c r="J767" i="1"/>
  <c r="J764" i="1"/>
  <c r="J765" i="1"/>
  <c r="J759" i="1"/>
  <c r="J763" i="1"/>
  <c r="J762" i="1"/>
  <c r="J768" i="1"/>
  <c r="J769" i="1"/>
  <c r="J792" i="1"/>
  <c r="J797" i="1"/>
  <c r="J791" i="1"/>
  <c r="J790" i="1"/>
  <c r="J793" i="1"/>
  <c r="J794" i="1"/>
  <c r="J800" i="1"/>
  <c r="J799" i="1"/>
  <c r="J798" i="1"/>
  <c r="E91" i="39"/>
  <c r="E149" i="39"/>
  <c r="C9" i="42"/>
  <c r="C11" i="42"/>
  <c r="C7" i="53"/>
  <c r="D7" i="53"/>
  <c r="D29" i="53"/>
  <c r="E7" i="53"/>
  <c r="E29" i="53"/>
  <c r="F7" i="53"/>
  <c r="F29" i="53"/>
  <c r="C18" i="53"/>
  <c r="C29" i="53"/>
  <c r="L17" i="58"/>
  <c r="I13" i="58"/>
  <c r="J13" i="58"/>
  <c r="P24" i="58"/>
  <c r="Q24" i="58"/>
  <c r="M24" i="58"/>
  <c r="D24" i="58"/>
  <c r="D18" i="58"/>
  <c r="M17" i="58"/>
  <c r="R24" i="58"/>
  <c r="N24" i="58"/>
  <c r="S24" i="58"/>
  <c r="O24" i="58"/>
  <c r="N36" i="58"/>
  <c r="P10" i="58"/>
  <c r="S10" i="58"/>
  <c r="O10" i="58"/>
  <c r="F10" i="58"/>
  <c r="I10" i="58"/>
  <c r="J10" i="58"/>
  <c r="R10" i="58"/>
  <c r="N10" i="58"/>
  <c r="E10" i="58"/>
  <c r="E24" i="58"/>
  <c r="E18" i="58"/>
  <c r="N17" i="58"/>
  <c r="F24" i="58"/>
  <c r="F18" i="58"/>
  <c r="O17" i="58"/>
  <c r="L5" i="58"/>
  <c r="N35" i="58"/>
  <c r="I9" i="58"/>
  <c r="L3" i="58"/>
  <c r="P9" i="58"/>
  <c r="Q10" i="58"/>
  <c r="M10" i="58"/>
  <c r="D10" i="58"/>
  <c r="S9" i="58"/>
  <c r="R9" i="58"/>
  <c r="Q9" i="58"/>
  <c r="J9" i="58"/>
  <c r="I7" i="58"/>
  <c r="Q29" i="58"/>
  <c r="M9" i="58"/>
  <c r="R29" i="58"/>
  <c r="N9" i="58"/>
  <c r="S29" i="58"/>
  <c r="O9" i="58"/>
  <c r="F9" i="58"/>
  <c r="F7" i="58"/>
  <c r="F29" i="58"/>
  <c r="O5" i="58"/>
  <c r="E9" i="58"/>
  <c r="E7" i="58"/>
  <c r="E29" i="58"/>
  <c r="N5" i="58"/>
  <c r="D9" i="58"/>
  <c r="D7" i="58"/>
  <c r="D29" i="58"/>
  <c r="M5" i="58"/>
</calcChain>
</file>

<file path=xl/sharedStrings.xml><?xml version="1.0" encoding="utf-8"?>
<sst xmlns="http://schemas.openxmlformats.org/spreadsheetml/2006/main" count="4797" uniqueCount="1675">
  <si>
    <t>UNIDAD RESPONSABLE</t>
  </si>
  <si>
    <t>PARTIDA PRESUPUESTARIA</t>
  </si>
  <si>
    <t>DIRECCIÓN</t>
  </si>
  <si>
    <t>Etiquetas de fila</t>
  </si>
  <si>
    <t>Total general</t>
  </si>
  <si>
    <t>No. CONAC</t>
  </si>
  <si>
    <t>CONAC</t>
  </si>
  <si>
    <t>CONAC.</t>
  </si>
  <si>
    <t>No. CAPITULO</t>
  </si>
  <si>
    <t>CAPITULO</t>
  </si>
  <si>
    <t>CAPITULO.</t>
  </si>
  <si>
    <t>No. CONCEPTO</t>
  </si>
  <si>
    <t>CONCEPTO.</t>
  </si>
  <si>
    <t>CONCEPTO</t>
  </si>
  <si>
    <t>No. P GENERICA</t>
  </si>
  <si>
    <t>PARTIDA GENERICA</t>
  </si>
  <si>
    <t>PARTIDA GENERICA.</t>
  </si>
  <si>
    <t>No. P ESPECIFICA</t>
  </si>
  <si>
    <t>PARTIDA ESPECIFICA</t>
  </si>
  <si>
    <t>PARTIDA ESPECIFICA.</t>
  </si>
  <si>
    <t>PROGRAMA CONAC : 8 GASTO NO PRORRATEADO</t>
  </si>
  <si>
    <t>CAPITULO : 1000 SERVICIOS PERSONALES</t>
  </si>
  <si>
    <t>PARTIDA GENERICA : 111 DIETAS</t>
  </si>
  <si>
    <t>PARTIDA ESPECIFICA : 11101 DIETAS</t>
  </si>
  <si>
    <t>PROGRAMA CONAC : B PROVISIÓN DE BIENES PÚBLICOS</t>
  </si>
  <si>
    <t>CAPITULO : 2000 MATERIALES Y SUMINISTROS</t>
  </si>
  <si>
    <t>PARTIDA GENERICA : 113 SUELDOS BASE AL PERSONAL PERMANENTE</t>
  </si>
  <si>
    <t>PARTIDA ESPECIFICA : 11301 SUELDOS BASE AL PERSONAL PERMANENTE</t>
  </si>
  <si>
    <t>PROGRAMA CONAC : E PRESTACIÓN DE SERVICIOS PÚBLICOS</t>
  </si>
  <si>
    <t>CAPITULO : 3000 SERVICIOS GENERALES</t>
  </si>
  <si>
    <t>PARTIDA GENERICA : 121 HONORARIOS ASIMILABLES A SALARIOS</t>
  </si>
  <si>
    <t>PARTIDA ESPECIFICA : 12101 HONORARIOS ASIMILABLES A SALARIOS</t>
  </si>
  <si>
    <t>PROGRAMA CONAC : F PROMOCIÓN Y FOMENTO</t>
  </si>
  <si>
    <t>CAPITULO : 4000 TRANSFERENCIAS, ASIGNACIONES, SUBSIDIOS Y OTRAS AYUDAS</t>
  </si>
  <si>
    <t>PARTIDA GENERICA : 122 SUELDOS BASE AL PERSONAL EVENTUAL</t>
  </si>
  <si>
    <t>PARTIDA ESPECIFICA : 12201 SUELDOS BASE AL PERSONAL EVENTUAL</t>
  </si>
  <si>
    <t>PROGRAMA CONAC : G REGULACIÓN Y SUPERVISIÓN</t>
  </si>
  <si>
    <t>CAPITULO : 5000 BIENES MUEBLES, INMUEBLES E INTANGIBLES</t>
  </si>
  <si>
    <t>PARTIDA GENERICA : 132 PRIMAS DE VACACIONES, DOMINICAL Y GRATIFICACION DE FIN DE AÑO</t>
  </si>
  <si>
    <t>PARTIDA ESPECIFICA : 13201 PRIMAS DE VACACIONES, DOMINICAL Y GRATIFICACION DE FIN DE AÑO</t>
  </si>
  <si>
    <t>PROGRAMA CONAC : H ADEUDOS DE EJERCICIOS FISCALES ANTERIORES</t>
  </si>
  <si>
    <t>CAPITULO : 6000 INVERSION PUBLICA</t>
  </si>
  <si>
    <t>PARTIDA GENERICA : 133 HORAS EXTRAORDINARIAS</t>
  </si>
  <si>
    <t>PARTIDA ESPECIFICA : 13301 HORAS EXTRAORDINARIAS</t>
  </si>
  <si>
    <t>PROGRAMA CONAC : L OBLIGACIONES DE CUMPLIMIENTO DE RESOLUCIÓN JURISDICCIONAL</t>
  </si>
  <si>
    <t>CAPITULO : 7000 INVERSIONES FINANCIERAS Y OTRAS PROVISIONES</t>
  </si>
  <si>
    <t>PARTIDA GENERICA : 141 APORTACIONES DE SEGURIDAD SOCIAL</t>
  </si>
  <si>
    <t>PARTIDA ESPECIFICA : 14101 APORTACIONES DE SEGURIDAD SOCIAL</t>
  </si>
  <si>
    <t>PROGRAMA CONAC : M APOYO AL PROCESO PRESUPUESTARIO Y PARA MEJORAR LA EFICIENCIA INSTITUCIONAL</t>
  </si>
  <si>
    <t>CAPITULO : 9000 DEUDA PUBLICA</t>
  </si>
  <si>
    <t>PARTIDA GENERICA : 142 APORTACIONES A FONDOS DE VIVIENDA</t>
  </si>
  <si>
    <t>PARTIDA ESPECIFICA : 14201 APORTACIONES A FONDOS DE VIVIENDA</t>
  </si>
  <si>
    <t>PROGRAMA CONAC : N DESASTRES NATURALES</t>
  </si>
  <si>
    <t>PARTIDA GENERICA : 143 APORTACIONES AL SISTEMA PARA EL RETIRO</t>
  </si>
  <si>
    <t>PARTIDA ESPECIFICA : 14301 APORTACIONES AL SISTEMA PARA EL RETIRO</t>
  </si>
  <si>
    <t>PROGRAMA CONAC : O APOYO A LA FUNCIÓN PÚBLICA Y AL MEJORAMIENTO DE LA GESTIÓN</t>
  </si>
  <si>
    <t>PARTIDA GENERICA : 144 APORTACIONES PARA SEGUROS</t>
  </si>
  <si>
    <t>PARTIDA ESPECIFICA : 14401 APORTACIONES PARA SEGUROS</t>
  </si>
  <si>
    <t>PROGRAMA CONAC : P PLANEACIÓN, SEGUIMIENTO Y EVALUACIÓN DE POLÍTICAS PÚBLICAS</t>
  </si>
  <si>
    <t>PARTIDA GENERICA : 152 INDEMNIZACIONES</t>
  </si>
  <si>
    <t>PARTIDA ESPECIFICA : 15201 INDEMNIZACIONES</t>
  </si>
  <si>
    <t>PROGRAMA CONAC : R ESPECÍFICOS</t>
  </si>
  <si>
    <t>PARTIDA GENERICA : 154 PRESTACIONES CONTRACTUALES</t>
  </si>
  <si>
    <t>PARTIDA ESPECIFICA : 15401 PRESTACIONES CONTRACTUALES</t>
  </si>
  <si>
    <t>PROGRAMA CONAC : S SUJETOS A REGLAS DE OPERACIÓN</t>
  </si>
  <si>
    <t>PARTIDA GENERICA : 161 PREVISIONES DE CARACTER LABORAL, ECONOMICA Y DE SEGURIDAD SOCIAL</t>
  </si>
  <si>
    <t>PARTIDA ESPECIFICA : 16101 PREVISIONES DE CARACTER LABORAL, ECONOMICA Y DE SEGURIDAD SOCIAL</t>
  </si>
  <si>
    <t>PARTIDA GENERICA : 171 ESTIMULOS</t>
  </si>
  <si>
    <t>PARTIDA ESPECIFICA : 17101 ESTIMULOS</t>
  </si>
  <si>
    <t>PARTIDA GENERICA : 211 MATERIALES, UTILES Y EQUIPOS MENORES DE OFICINA</t>
  </si>
  <si>
    <t>PARTIDA ESPECIFICA : 21101 MATERIALES, UTILES Y EQUIPOS MENORES DE OFICINA</t>
  </si>
  <si>
    <t>PARTIDA GENERICA : 212 MATERIALES Y UTILES DE IMPRESION Y REPRODUCCION</t>
  </si>
  <si>
    <t>PARTIDA ESPECIFICA : 21201 MATERIALES Y UTILES DE IMPRESION Y REPRODUCCION</t>
  </si>
  <si>
    <t>PARTIDA GENERICA : 213 MATERIAL ESTADISTICO Y GEOGRAFICO</t>
  </si>
  <si>
    <t>PARTIDA ESPECIFICA : 21301 MATERIAL ESTADISTICO Y GEOGRAFICO</t>
  </si>
  <si>
    <t>PARTIDA GENERICA : 214 MATERIALES, UTILES Y EQUIPOS MENORES DE TECNOLOGIAS DE LA INFORMACION Y COMUNICACIONES</t>
  </si>
  <si>
    <t>PARTIDA ESPECIFICA : 21401 MATERIALES, UTILES Y EQUIPOS MENORES DE TECNOLOGIAS DE LA INFORMACION Y COMUNICACIONES</t>
  </si>
  <si>
    <t>PARTIDA GENERICA : 215 MATERIAL IMPRESO E INFORMACION DIGITAL</t>
  </si>
  <si>
    <t>PARTIDA ESPECIFICA : 21501 MATERIAL IMPRESO E INFORMACION DIGITAL</t>
  </si>
  <si>
    <t>PARTIDA GENERICA : 216 MATERIAL DE LIMPIEZA</t>
  </si>
  <si>
    <t>PARTIDA ESPECIFICA : 21601 MATERIAL DE LIMPIEZA</t>
  </si>
  <si>
    <t>PARTIDA GENERICA : 217 MATERIALES Y UTILES DE ENSEÑANZA</t>
  </si>
  <si>
    <t>PARTIDA ESPECIFICA : 21701 MATERIALES Y UTILES DE ENSEÑANZA</t>
  </si>
  <si>
    <t>PARTIDA GENERICA : 218 MATERIALES PARA EL REGISTRO E IDENTIFICACION DE BIENES Y PERSONAS</t>
  </si>
  <si>
    <t>PARTIDA ESPECIFICA : 21801 MATERIALES PARA EL REGISTRO E IDENTIFICACION DE BIENES Y PERSONAS</t>
  </si>
  <si>
    <t>PARTIDA GENERICA : 221 PRODUCTOS ALIMENTICIOS PARA PERSONAS</t>
  </si>
  <si>
    <t>PARTIDA ESPECIFICA : 22101 PRODUCTOS ALIMENTICIOS PARA PERSONAS</t>
  </si>
  <si>
    <t>PARTIDA GENERICA : 222 PRODUCTOS ALIMENTICIOS PARA ANIMALES</t>
  </si>
  <si>
    <t>PARTIDA ESPECIFICA : 22201 PRODUCTOS ALIMENTICIOS PARA ANIMALES</t>
  </si>
  <si>
    <t>PARTIDA GENERICA : 223 UTENSILIOS PARA EL SERVICIO DE ALIMENTACION</t>
  </si>
  <si>
    <t>PARTIDA ESPECIFICA : 22301 UTENSILIOS PARA EL SERVICIO DE ALIMENTACION</t>
  </si>
  <si>
    <t>PARTIDA GENERICA : 235 PRODUCTOS QUIMICOS, FARMACEUTICOS Y DE LABORATORIO ADQUIRIDOS COMO MATERIA PRIMA</t>
  </si>
  <si>
    <t>PARTIDA ESPECIFICA : 23501 PRODUCTOS QUIMICOS, FARMACEUTICOS Y DE LABORATORIO ADQUIRIDOS COMO MATERIA PRIMA</t>
  </si>
  <si>
    <t>PARTIDA GENERICA : 241 PRODUCTOS MINERALES NO METALICOS</t>
  </si>
  <si>
    <t>PARTIDA ESPECIFICA : 24101 PRODUCTOS MINERALES NO METALICOS</t>
  </si>
  <si>
    <t>PARTIDA GENERICA : 242 CEMENTO Y PRODUCTOS DE CONCRETO</t>
  </si>
  <si>
    <t>PARTIDA ESPECIFICA : 24201 CEMENTO Y PRODUCTOS DE CONCRETO</t>
  </si>
  <si>
    <t>PARTIDA GENERICA : 243 CAL, YESO Y PRODUCTOS DE YESO</t>
  </si>
  <si>
    <t>PARTIDA ESPECIFICA : 24301 CAL, YESO Y PRODUCTOS DE YESO</t>
  </si>
  <si>
    <t>PARTIDA GENERICA : 244 MADERA Y PRODUCTOS DE MADERA</t>
  </si>
  <si>
    <t>PARTIDA ESPECIFICA : 24401 MADERA Y PRODUCTOS DE MADERA</t>
  </si>
  <si>
    <t>PARTIDA GENERICA : 245 VIDRIO Y PRODUCTOS DE VIDRIO</t>
  </si>
  <si>
    <t>PARTIDA ESPECIFICA : 24501 VIDRIO Y PRODUCTOS DE VIDRIO</t>
  </si>
  <si>
    <t>PARTIDA GENERICA : 246 MATERIAL ELECTRICO Y ELECTRONICO</t>
  </si>
  <si>
    <t>PARTIDA ESPECIFICA : 24601 MATERIAL ELECTRICO Y ELECTRONICO</t>
  </si>
  <si>
    <t>PARTIDA GENERICA : 247 ARTICULOS METALICOS PARA LA CONSTRUCCION</t>
  </si>
  <si>
    <t>PARTIDA ESPECIFICA : 24701 ARTICULOS METALICOS PARA LA CONSTRUCCION</t>
  </si>
  <si>
    <t>PARTIDA GENERICA : 248 MATERIALES COMPLEMENTARIOS</t>
  </si>
  <si>
    <t>PARTIDA ESPECIFICA : 24801 MATERIALES COMPLEMENTARIOS</t>
  </si>
  <si>
    <t>PARTIDA GENERICA : 249 OTROS MATERIALES Y ARTICULOS DE CONSTRUCCION Y REPARACION</t>
  </si>
  <si>
    <t>PARTIDA ESPECIFICA : 24901 OTROS MATERIALES Y ARTICULOS DE CONSTRUCCION Y REPARACION</t>
  </si>
  <si>
    <t>PARTIDA GENERICA : 251 PRODUCTOS QUIMICOS BASICOS</t>
  </si>
  <si>
    <t>PARTIDA ESPECIFICA : 25101 PRODUCTOS QUIMICOS BASICOS</t>
  </si>
  <si>
    <t>PARTIDA GENERICA : 252 FERTILIZANTES, PESTICIDAS Y OTROS AGROQUIMICOS</t>
  </si>
  <si>
    <t>PARTIDA ESPECIFICA : 25201 FERTILIZANTES, PESTICIDAS Y OTROS AGROQUIMICOS</t>
  </si>
  <si>
    <t>PARTIDA GENERICA : 253 MEDICINAS Y PRODUCTOS FARMACEUTICOS</t>
  </si>
  <si>
    <t>PARTIDA ESPECIFICA : 25301 MEDICINAS Y PRODUCTOS FARMACEUTICOS</t>
  </si>
  <si>
    <t>PARTIDA GENERICA : 254 MATERIALES, ACCESORIOS Y SUMINISTROS MEDICOS</t>
  </si>
  <si>
    <t>PARTIDA ESPECIFICA : 25401 MATERIALES, ACCESORIOS Y SUMINISTROS MEDICOS</t>
  </si>
  <si>
    <t>PARTIDA GENERICA : 255 MATERIALES, ACCESORIOS Y SUMINISTROS DE LABORATORIO</t>
  </si>
  <si>
    <t>PARTIDA ESPECIFICA : 25501 MATERIALES, ACCESORIOS Y SUMINISTROS DE LABORATORIO</t>
  </si>
  <si>
    <t>PARTIDA GENERICA : 256 FIBRAS SINTETICAS, HULES, PLASTICOS Y DERIVADOS</t>
  </si>
  <si>
    <t>PARTIDA ESPECIFICA : 25601 FIBRAS SINTETICAS, HULES, PLASTICOS Y DERIVADOS</t>
  </si>
  <si>
    <t>PARTIDA GENERICA : 259 OTROS PRODUCTOS QUIMICOS</t>
  </si>
  <si>
    <t>PARTIDA ESPECIFICA : 25901 OTROS PRODUCTOS QUIMICOS</t>
  </si>
  <si>
    <t>PARTIDA GENERICA : 261 COMBUSTIBLES, LUBRICANTES Y ADITIVOS</t>
  </si>
  <si>
    <t>PARTIDA ESPECIFICA : 26101 COMBUSTIBLES, LUBRICANTES Y ADITIVOS</t>
  </si>
  <si>
    <t>PARTIDA GENERICA : 262 CARBON Y SUS DERIVADOS</t>
  </si>
  <si>
    <t>PARTIDA ESPECIFICA : 26201 CARBON Y SUS DERIVADOS</t>
  </si>
  <si>
    <t>PARTIDA GENERICA : 271 VESTUARIO Y UNIFORMES</t>
  </si>
  <si>
    <t>PARTIDA ESPECIFICA : 27101 VESTUARIO Y UNIFORMES</t>
  </si>
  <si>
    <t>PARTIDA GENERICA : 272 PRENDAS DE SEGURIDAD Y PROTECCION PERSONAL</t>
  </si>
  <si>
    <t>PARTIDA ESPECIFICA : 27201 PRENDAS DE SEGURIDAD Y PROTECCION PERSONAL</t>
  </si>
  <si>
    <t>PARTIDA GENERICA : 273 ARTICULOS DEPORTIVOS</t>
  </si>
  <si>
    <t>PARTIDA ESPECIFICA : 27301 ARTICULOS DEPORTIVOS</t>
  </si>
  <si>
    <t>PARTIDA GENERICA : 274 PRODUCTOS TEXTILES</t>
  </si>
  <si>
    <t>PARTIDA ESPECIFICA : 27401 PRODUCTOS TEXTILES</t>
  </si>
  <si>
    <t>PARTIDA GENERICA : 275 BLANCOS Y OTROS PRODUCTOS TEXTILES, EXCEPTO PRENDAS DE VESTIR</t>
  </si>
  <si>
    <t>PARTIDA ESPECIFICA : 27501 BLANCOS Y OTROS PRODUCTOS TEXTILES, EXCEPTO PRENDAS DE VESTIR</t>
  </si>
  <si>
    <t>PARTIDA GENERICA : 282 MATERIALES DE SEGURIDAD PUBLICA</t>
  </si>
  <si>
    <t>PARTIDA ESPECIFICA : 28201 MATERIALES DE SEGURIDAD PUBLICA</t>
  </si>
  <si>
    <t>PARTIDA GENERICA : 283 PRENDAS DE PROTECCION PARA SEGURIDAD PUBLICA Y NACIONAL</t>
  </si>
  <si>
    <t>PARTIDA ESPECIFICA : 28301 PRENDAS DE PROTECCION PARA SEGURIDAD PUBLICA Y NACIONAL</t>
  </si>
  <si>
    <t>PARTIDA GENERICA : 291 HERRAMIENTAS MENORES</t>
  </si>
  <si>
    <t>PARTIDA ESPECIFICA : 29101 HERRAMIENTAS MENORES</t>
  </si>
  <si>
    <t>PARTIDA GENERICA : 292 REFACCIONES Y ACCESORIOS MENORES DE EDIFICIOS</t>
  </si>
  <si>
    <t>PARTIDA ESPECIFICA : 29201 REFACCIONES Y ACCESORIOS MENORES DE EDIFICIOS</t>
  </si>
  <si>
    <t>PARTIDA GENERICA : 293 REFACCIONES Y ACCESORIOS MENORES DE MOBILIARIO Y EQUIPO DE ADMINISTRACION, EDUCACIONAL Y RECREATIVO</t>
  </si>
  <si>
    <t>PARTIDA ESPECIFICA : 29301 REFACCIONES Y ACCESORIOS MENORES DE MOBILIARIO Y EQUIPO DE ADMINISTRACION, EDUCACIONAL Y RECREATIVO</t>
  </si>
  <si>
    <t>PARTIDA GENERICA : 294 REFACCIONES Y ACCESORIOS MENORES DE EQUIPO DE COMPUTO Y TECNOLOGIAS DE LA INFORMACION</t>
  </si>
  <si>
    <t>PARTIDA ESPECIFICA : 29401 REFACCIONES Y ACCESORIOS MENORES DE EQUIPO DE COMPUTO Y TECNOLOGIAS DE LA INFORMACION</t>
  </si>
  <si>
    <t>PARTIDA GENERICA : 295 REFACCIONES Y ACCESORIOS MENORES DE EQUIPO E INSTRUMENTAL MEDICO Y DE LABORATORIO</t>
  </si>
  <si>
    <t>PARTIDA ESPECIFICA : 29501 REFACCIONES Y ACCESORIOS MENORES DE EQUIPO E INSTRUMENTAL MEDICO Y DE LABORATORIO</t>
  </si>
  <si>
    <t>PARTIDA GENERICA : 296 REFACCIONES Y ACCESORIOS MENORES DE EQUIPO DE TRANSPORTE</t>
  </si>
  <si>
    <t>PARTIDA ESPECIFICA : 29601 REFACCIONES Y ACCESORIOS MENORES DE EQUIPO DE TRANSPORTE</t>
  </si>
  <si>
    <t>PARTIDA GENERICA : 298 REFACCIONES Y ACCESORIOS MENORES DE MAQUINARIA Y OTROS EQUIPOS</t>
  </si>
  <si>
    <t>PARTIDA ESPECIFICA : 29801 REFACCIONES Y ACCESORIOS MENORES DE MAQUINARIA Y OTROS EQUIPOS</t>
  </si>
  <si>
    <t>PARTIDA GENERICA : 299 REFACCIONES Y ACCESORIOS MENORES OTROS BIENES MUEBLES</t>
  </si>
  <si>
    <t>PARTIDA ESPECIFICA : 29901 REFACCIONES Y ACCESORIOS MENORES OTROS BIENES MUEBLES</t>
  </si>
  <si>
    <t>PARTIDA GENERICA : 311 ENERGIA ELECTRICA</t>
  </si>
  <si>
    <t>PARTIDA ESPECIFICA : 31101 ENERGIA ELECTRICA</t>
  </si>
  <si>
    <t>PARTIDA GENERICA : 312 GAS</t>
  </si>
  <si>
    <t>PARTIDA ESPECIFICA : 31201 GAS</t>
  </si>
  <si>
    <t>PARTIDA GENERICA : 313 AGUA</t>
  </si>
  <si>
    <t>PARTIDA ESPECIFICA : 31301 AGUA</t>
  </si>
  <si>
    <t>PARTIDA GENERICA : 314 TELEFONIA TRADICIONAL</t>
  </si>
  <si>
    <t>PARTIDA ESPECIFICA : 31401 TELEFONIA TRADICIONAL</t>
  </si>
  <si>
    <t>PARTIDA GENERICA : 315 TELEFONIA CELULAR</t>
  </si>
  <si>
    <t>PARTIDA ESPECIFICA : 31501 TELEFONIA CELULAR</t>
  </si>
  <si>
    <t>PARTIDA GENERICA : 316 SERVICIOS DE TELECOMUNICACIONES Y SATELITES</t>
  </si>
  <si>
    <t>PARTIDA ESPECIFICA : 31601 SERVICIOS DE TELECOMUNICACIONES Y SATELITES</t>
  </si>
  <si>
    <t>PARTIDA GENERICA : 317 SERVICIOS DE ACCESO DE INTERNET, REDES Y PROCESAMIENTO DE INFORMACION</t>
  </si>
  <si>
    <t>PARTIDA ESPECIFICA : 31701 SERVICIOS DE ACCESO DE INTERNET, REDES Y PROCESAMIENTO DE INFORMACION</t>
  </si>
  <si>
    <t>PARTIDA GENERICA : 318 SERVICIOS POSTALES Y TELEGRAFICOS</t>
  </si>
  <si>
    <t>PARTIDA ESPECIFICA : 31801 SERVICIOS POSTALES Y TELEGRAFICOS</t>
  </si>
  <si>
    <t>PARTIDA GENERICA : 319 SERVICIOS INTEGRALES Y OTROS SERVICIOS</t>
  </si>
  <si>
    <t>PARTIDA ESPECIFICA : 31901 SERVICIOS INTEGRALES Y OTROS SERVICIOS</t>
  </si>
  <si>
    <t>PARTIDA GENERICA : 322 ARRENDAMIENTO DE EDIFICIOS</t>
  </si>
  <si>
    <t>PARTIDA ESPECIFICA : 32201 ARRENDAMIENTO DE EDIFICIOS</t>
  </si>
  <si>
    <t>PARTIDA GENERICA : 323 ARRENDAMIENTO DE MOBILIARIO Y EQUIPO DE ADMINISTRACION, EDUCACIONAL Y RECREATIVO</t>
  </si>
  <si>
    <t>PARTIDA ESPECIFICA : 32301 ARRENDAMIENTO DE MOBILIARIO Y EQUIPO DE ADMINISTRACION, EDUCACIONAL Y RECREATIVO</t>
  </si>
  <si>
    <t>PARTIDA GENERICA : 324 ARRENDAMIENTO DE EQUIPO E INSTRUMENTAL MEDICO Y DE LABORATORIO</t>
  </si>
  <si>
    <t>PARTIDA ESPECIFICA : 32401 ARRENDAMIENTO DE EQUIPO E INSTRUMENTAL MEDICO Y DE LABORATORIO</t>
  </si>
  <si>
    <t>PARTIDA GENERICA : 325 ARRENDAMIENTO DE EQUIPO DE TRANSPORTE</t>
  </si>
  <si>
    <t>PARTIDA ESPECIFICA : 32501 ARRENDAMIENTO DE EQUIPO DE TRANSPORTE</t>
  </si>
  <si>
    <t>PARTIDA GENERICA : 326 ARRENDAMIENTO DE MAQUINARIA, OTROS EQUIPOS Y HERRAMIENTAS</t>
  </si>
  <si>
    <t>PARTIDA ESPECIFICA : 32601 ARRENDAMIENTO DE MAQUINARIA, OTROS EQUIPOS Y HERRAMIENTAS</t>
  </si>
  <si>
    <t>PARTIDA GENERICA : 327 ARRENDAMIENTO DE ACTIVOS INTANGIBLES</t>
  </si>
  <si>
    <t>PARTIDA ESPECIFICA : 32701 ARRENDAMIENTO DE ACTIVOS INTANGIBLES</t>
  </si>
  <si>
    <t>PARTIDA GENERICA : 329 OTROS ARRENDAMIENTOS</t>
  </si>
  <si>
    <t>PARTIDA ESPECIFICA : 32901 OTROS ARRENDAMIENTOS</t>
  </si>
  <si>
    <t>PARTIDA GENERICA : 331 SERVICIOS LEGALES, DE CONTABILIDAD, AUDITORIA Y RELACIONADOS</t>
  </si>
  <si>
    <t>PARTIDA ESPECIFICA : 33101 SERVICIOS LEGALES, DE CONTABILIDAD, AUDITORIA Y RELACIONADOS</t>
  </si>
  <si>
    <t>PARTIDA GENERICA : 332 SERVICIOS DE DISEÑO, ARQUITECTURA, INGENIERIA Y ACTIVIDADES RELACIONADAS</t>
  </si>
  <si>
    <t>PARTIDA ESPECIFICA : 33201 SERVICIOS DE DISEÑO, ARQUITECTURA, INGENIERIA Y ACTIVIDADES RELACIONADAS</t>
  </si>
  <si>
    <t>PARTIDA GENERICA : 333 SERVICIOS DE CONSULTORIA ADMINISTRATIVA, PROCESOS, TECNICA Y EN TECNOLOGIAS DE LA INFORMACION</t>
  </si>
  <si>
    <t>PARTIDA ESPECIFICA : 33301 SERVICIOS DE CONSULTORIA ADMINISTRATIVA, PROCESOS, TECNICA Y EN TECNOLOGIAS DE LA INFORMACION</t>
  </si>
  <si>
    <t>PARTIDA GENERICA : 334 SERVICIOS DE CAPACITACION</t>
  </si>
  <si>
    <t>PARTIDA ESPECIFICA : 33401 SERVICIOS DE CAPACITACION</t>
  </si>
  <si>
    <t>PARTIDA GENERICA : 335 SERVICIOS DE INVESTIGACION CIENTIFICA Y DESARROLLO</t>
  </si>
  <si>
    <t>PARTIDA ESPECIFICA : 33501 SERVICIOS DE INVESTIGACION CIENTIFICA Y DESARROLLO</t>
  </si>
  <si>
    <t>PARTIDA GENERICA : 336 SERVICIOS DE APOYO ADMINISTRATIVO, TRADUCCION, FOTOCOPIADO E IMPRESION</t>
  </si>
  <si>
    <t>PARTIDA ESPECIFICA : 33601 SERVICIOS DE APOYO ADMINISTRATIVO, TRADUCCION, FOTOCOPIADO E IMPRESION</t>
  </si>
  <si>
    <t>PARTIDA GENERICA : 337 SERVICIOS DE PROTECCION Y SEGURIDAD</t>
  </si>
  <si>
    <t>PARTIDA ESPECIFICA : 33701 SERVICIOS DE PROTECCION Y SEGURIDAD</t>
  </si>
  <si>
    <t>PARTIDA GENERICA : 339 SERVICIOS PROFESIONALES, CIENTIFICOS Y TECNICOS INTEGRALES</t>
  </si>
  <si>
    <t>PARTIDA ESPECIFICA : 33901 SERVICIOS PROFESIONALES, CIENTIFICOS Y TECNICOS INTEGRALES</t>
  </si>
  <si>
    <t>PARTIDA GENERICA : 341 SERVICIOS FINANCIEROS Y BANCARIOS</t>
  </si>
  <si>
    <t>PARTIDA ESPECIFICA : 34101 SERVICIOS FINANCIEROS Y BANCARIOS</t>
  </si>
  <si>
    <t>PARTIDA GENERICA : 342 SERVICIOS DE COBRANZA, INVESTIGACION CREDITICIA Y SIMILAR</t>
  </si>
  <si>
    <t>PARTIDA ESPECIFICA : 34201 SERVICIOS DE COBRANZA, INVESTIGACION CREDITICIA Y SIMILAR</t>
  </si>
  <si>
    <t>PARTIDA GENERICA : 343 SERVICIOS DE RECAUDACION, TRASLADO Y CUSTODIA DE VALORES</t>
  </si>
  <si>
    <t>PARTIDA ESPECIFICA : 34301 SERVICIOS DE RECAUDACION, TRASLADO Y CUSTODIA DE VALORES</t>
  </si>
  <si>
    <t>PARTIDA GENERICA : 344 SEGUROS DE RESPONSABILIDAD PATRIMONIAL Y FIANZAS</t>
  </si>
  <si>
    <t>PARTIDA ESPECIFICA : 34401 SEGUROS DE RESPONSABILIDAD PATRIMONIAL Y FIANZAS</t>
  </si>
  <si>
    <t>PARTIDA GENERICA : 345 SEGURO DE BIENES PATRIMONIALES</t>
  </si>
  <si>
    <t>PARTIDA ESPECIFICA : 34501 SEGURO DE BIENES PATRIMONIALES</t>
  </si>
  <si>
    <t>PARTIDA GENERICA : 346 ALMACENAJE, ENVASE Y EMBALAJE</t>
  </si>
  <si>
    <t>PARTIDA ESPECIFICA : 34601 ALMACENAJE, ENVASE Y EMBALAJE</t>
  </si>
  <si>
    <t>PARTIDA GENERICA : 347 FLETES Y MANIOBRAS</t>
  </si>
  <si>
    <t>PARTIDA ESPECIFICA : 34701 FLETES Y MANIOBRAS</t>
  </si>
  <si>
    <t>PARTIDA GENERICA : 351 CONSERVACION Y MANTENIMIENTO MENOR DE INMUEBLES</t>
  </si>
  <si>
    <t>PARTIDA ESPECIFICA : 35101 CONSERVACION Y MANTENIMIENTO MENOR DE INMUEBLES</t>
  </si>
  <si>
    <t>PARTIDA GENERICA : 352 INSTALACION, REPARACION Y MANTENIMIENTO DE MOBILIARIO Y EQUIPO DE ADMINISTRACION, EDUCACIONAL Y RECREATIVO</t>
  </si>
  <si>
    <t>PARTIDA ESPECIFICA : 35201 INSTALACION, REPARACION Y MANTENIMIENTO DE MOBILIARIO Y EQUIPO DE ADMINISTRACION, EDUCACIONAL Y RECREATIVO</t>
  </si>
  <si>
    <t>PARTIDA GENERICA : 353 INSTALACION, REPARACION Y MANTENIMIENTO DE EQUIPO DE COMPUTO Y TECNOLOGIA DE LA INFORMACION</t>
  </si>
  <si>
    <t>PARTIDA ESPECIFICA : 35301 INSTALACION, REPARACION Y MANTENIMIENTO DE EQUIPO DE COMPUTO Y TECNOLOGIA DE LA INFORMACION</t>
  </si>
  <si>
    <t>PARTIDA GENERICA : 355 REPARACION Y MANTENIMIENTO DE EQUIPO DE TRANSPORTE</t>
  </si>
  <si>
    <t>PARTIDA ESPECIFICA : 35501 REPARACION Y MANTENIMIENTO DE EQUIPO DE TRANSPORTE</t>
  </si>
  <si>
    <t>PARTIDA GENERICA : 357 INSTALACION, REPARACION Y MANTENIMIENTO DE MAQUINARIA, OTROS EQUIPOS Y HERRAMIENTA</t>
  </si>
  <si>
    <t>PARTIDA ESPECIFICA : 35701 INSTALACION, REPARACION Y MANTENIMIENTO DE MAQUINARIA, OTROS EQUIPOS Y HERRAMIENTA</t>
  </si>
  <si>
    <t>PARTIDA GENERICA : 358 SERVICIOS DE LIMPIEZA Y MANEJO DE DESECHOS</t>
  </si>
  <si>
    <t>PARTIDA ESPECIFICA : 35801 SERVICIOS DE LIMPIEZA Y MANEJO DE DESECHOS</t>
  </si>
  <si>
    <t>PARTIDA GENERICA : 359 SERVICIOS DE JARDINERIA Y FUMIGACION</t>
  </si>
  <si>
    <t>PARTIDA ESPECIFICA : 35901 SERVICIOS DE JARDINERIA Y FUMIGACION</t>
  </si>
  <si>
    <t>PARTIDA GENERICA : 361 DIFUSION POR RADIO, TELEVISION Y OTROS MEDIOS DE MENSAJES SOBRE PROGRAMAS Y ACTIVIDADES GUBERNAMENTALES</t>
  </si>
  <si>
    <t>PARTIDA ESPECIFICA : 36101 DIFUSION POR RADIO, TELEVISION Y OTROS MEDIOS DE MENSAJES SOBRE PROGRAMAS Y ACTIVIDADES GUBERNAMENTALES</t>
  </si>
  <si>
    <t>PARTIDA GENERICA : 363 SERVICIOS DE CREATIVIDAD, PREPRODUCCION Y PRODUCCION DE PUBLICIDAD, EXCEPTO INTERNET</t>
  </si>
  <si>
    <t>PARTIDA ESPECIFICA : 36301 SERVICIOS DE CREATIVIDAD, PREPRODUCCION Y PRODUCCION DE PUBLICIDAD, EXCEPTO INTERNET</t>
  </si>
  <si>
    <t>PARTIDA GENERICA : 364 SERVICIOS DE REVELADO DE FOTOGRAFIAS</t>
  </si>
  <si>
    <t>PARTIDA ESPECIFICA : 36401 SERVICIOS DE REVELADO DE FOTOGRAFIAS</t>
  </si>
  <si>
    <t>PARTIDA GENERICA : 365 SERVICIOS DE LA INDUSTRIA FILMICA, DEL SONIDO Y DEL VIDEO</t>
  </si>
  <si>
    <t>PARTIDA ESPECIFICA : 36501 SERVICIOS DE LA INDUSTRIA FILMICA, DEL SONIDO Y DEL VIDEO</t>
  </si>
  <si>
    <t>PARTIDA GENERICA : 366 SERVICIO DE CREACION Y DIFUSION DE CONTENIDO EXCLUSIVAMENTE A TRAVES DE INTERNET</t>
  </si>
  <si>
    <t>PARTIDA ESPECIFICA : 36601 SERVICIO DE CREACION Y DIFUSION DE CONTENIDO EXCLUSIVAMENTE A TRAVES DE INTERNET</t>
  </si>
  <si>
    <t>PARTIDA GENERICA : 369 OTROS SERVICIOS DE INFORMACION</t>
  </si>
  <si>
    <t>PARTIDA ESPECIFICA : 36901 OTROS SERVICIOS DE INFORMACION</t>
  </si>
  <si>
    <t>PARTIDA GENERICA : 371 PASAJES AEREOS</t>
  </si>
  <si>
    <t>PARTIDA ESPECIFICA : 37101 PASAJES AEREOS</t>
  </si>
  <si>
    <t>PARTIDA GENERICA : 372 PASAJES TERRESTRES</t>
  </si>
  <si>
    <t>PARTIDA ESPECIFICA : 37201 PASAJES TERRESTRES</t>
  </si>
  <si>
    <t>PARTIDA GENERICA : 374 AUTOTRANSPORTE</t>
  </si>
  <si>
    <t>PARTIDA ESPECIFICA : 37401 AUTOTRANSPORTE</t>
  </si>
  <si>
    <t>PARTIDA GENERICA : 375 VIATICOS EN EL PAIS</t>
  </si>
  <si>
    <t>PARTIDA ESPECIFICA : 37501 VIATICOS EN EL PAIS</t>
  </si>
  <si>
    <t>PARTIDA GENERICA : 376 VIATICOS EN EL EXTRANJERO</t>
  </si>
  <si>
    <t>PARTIDA ESPECIFICA : 37601 VIATICOS EN EL EXTRANJERO</t>
  </si>
  <si>
    <t>PARTIDA GENERICA : 378 SERVICIOS INTEGRALES DE TRASLADO Y VIATICOS</t>
  </si>
  <si>
    <t>PARTIDA ESPECIFICA : 37801 SERVICIOS INTEGRALES DE TRASLADO Y VIATICOS</t>
  </si>
  <si>
    <t>PARTIDA GENERICA : 379 OTROS SERVICIOS DE TRASLADO Y HOSPEDAJE</t>
  </si>
  <si>
    <t>PARTIDA ESPECIFICA : 37901 OTROS SERVICIOS DE TRASLADO Y HOSPEDAJE</t>
  </si>
  <si>
    <t>PARTIDA GENERICA : 382 GASTOS DE ORDEN SOCIAL Y CULTURAL</t>
  </si>
  <si>
    <t>PARTIDA ESPECIFICA : 38201 GASTOS DE ORDEN SOCIAL Y CULTURAL</t>
  </si>
  <si>
    <t>PARTIDA GENERICA : 383 CONGRESOS Y CONVENCIONES</t>
  </si>
  <si>
    <t>PARTIDA ESPECIFICA : 38301 CONGRESOS Y CONVENCIONES</t>
  </si>
  <si>
    <t>PARTIDA GENERICA : 384 EXPOSICIONES</t>
  </si>
  <si>
    <t>PARTIDA ESPECIFICA : 38401 EXPOSICIONES</t>
  </si>
  <si>
    <t>PARTIDA GENERICA : 392 IMPUESTOS Y DERECHOS</t>
  </si>
  <si>
    <t>PARTIDA ESPECIFICA : 39201 IMPUESTOS Y DERECHOS</t>
  </si>
  <si>
    <t>PARTIDA GENERICA : 394 SENTENCIAS Y RESOLUCIONES POR AUTORIDAD COMPETENTE</t>
  </si>
  <si>
    <t>PARTIDA ESPECIFICA : 39401 SENTENCIAS Y RESOLUCIONES POR AUTORIDAD COMPETENTE</t>
  </si>
  <si>
    <t>PARTIDA GENERICA : 395 PENAS, MULTAS, ACCESORIOS Y ACTUALIZACIONES</t>
  </si>
  <si>
    <t>PARTIDA ESPECIFICA : 39501 PENAS, MULTAS, ACCESORIOS Y ACTUALIZACIONES</t>
  </si>
  <si>
    <t>PARTIDA GENERICA : 396 OTROS GASTOS POR RESPONSABILIDADES</t>
  </si>
  <si>
    <t>PARTIDA ESPECIFICA : 39601 OTROS GASTOS POR RESPONSABILIDADES</t>
  </si>
  <si>
    <t>PARTIDA GENERICA : 417 TRANSFERENCIAS INTERNAS OTORGADAS A FIDEICOMISOS PUBLICOS EMPRESARIALES Y NO FINANCIEROS</t>
  </si>
  <si>
    <t>PARTIDA ESPECIFICA : 41701 TRANSFERENCIAS INTERNAS OTORGADAS A FIDEICOMISOS PUBLICOS EMPRESARIALES Y NO FINANCIEROS</t>
  </si>
  <si>
    <t>PARTIDA GENERICA : 421 TRANSFERENCIAS OTORGADAS A ENTIDADES PARAESTATALES NO EMPRESARIALES Y NO FINANCIERAS</t>
  </si>
  <si>
    <t>PARTIDA ESPECIFICA : 42101 TRANSFERENCIAS OTORGADAS A ENTIDADES PARAESTATALES NO EMPRESARIALES Y NO FINANCIERAS</t>
  </si>
  <si>
    <t>PARTIDA GENERICA : 424 TRANSFERENCIAS OTORGADAS A ENTIDADES FEDERATIVAS Y MUNICIPIOS</t>
  </si>
  <si>
    <t>PARTIDA ESPECIFICA : 42401 TRANSFERENCIAS OTORGADAS A ENTIDADES FEDERATIVAS Y MUNICIPIOS</t>
  </si>
  <si>
    <t>PARTIDA GENERICA : 431 SUBSIDIOS A LA PRODUCCION</t>
  </si>
  <si>
    <t>PARTIDA ESPECIFICA : 43101 SUBSIDIOS A LA PRODUCCION</t>
  </si>
  <si>
    <t>PARTIDA GENERICA : 441 AYUDAS SOCIALES A PERSONAS</t>
  </si>
  <si>
    <t>PARTIDA ESPECIFICA : 44101 AYUDAS SOCIALES A PERSONAS</t>
  </si>
  <si>
    <t>PARTIDA GENERICA : 442 BECAS Y OTRAS AYUDAS PARA PROGRAMAS DE CAPACITACION</t>
  </si>
  <si>
    <t>PARTIDA ESPECIFICA : 44201 BECAS Y OTRAS AYUDAS PARA PROGRAMAS DE CAPACITACION</t>
  </si>
  <si>
    <t>PARTIDA GENERICA : 443 AYUDAS SOCIALES A INSTITUCIONES DE ENSEÑANZA</t>
  </si>
  <si>
    <t>PARTIDA ESPECIFICA : 44301 AYUDAS SOCIALES A INSTITUCIONES DE ENSEÑANZA</t>
  </si>
  <si>
    <t>PARTIDA GENERICA : 444 AYUDAS SOCIALES A ACTIVIDADES CIENTIFICAS O ACADEMICAS</t>
  </si>
  <si>
    <t>PARTIDA ESPECIFICA : 44401 AYUDAS SOCIALES A ACTIVIDADES CIENTIFICAS O ACADEMICAS</t>
  </si>
  <si>
    <t>PARTIDA GENERICA : 445 AYUDAS SOCIALES A INSTITUCIONES SIN FINES DE LUCRO</t>
  </si>
  <si>
    <t>PARTIDA ESPECIFICA : 44501 AYUDAS SOCIALES A INSTITUCIONES SIN FINES DE LUCRO</t>
  </si>
  <si>
    <t>PARTIDA GENERICA : 448 AYUDAS POR DESASTRES NATURALES Y OTROS SINIESTROS</t>
  </si>
  <si>
    <t>PARTIDA ESPECIFICA : 44801 AYUDAS POR DESASTRES NATURALES Y OTROS SINIESTROS</t>
  </si>
  <si>
    <t>PARTIDA GENERICA : 461 TRANSFERENCIAS A FIDEICOMISOS DEL PODER EJECUTIVO</t>
  </si>
  <si>
    <t>PARTIDA ESPECIFICA : 46101 TRANSFERENCIAS A FIDEICOMISOS DEL PODER EJECUTIVO</t>
  </si>
  <si>
    <t>PARTIDA GENERICA : 481 DONATIVOS A INSTITUCIONES SIN FINES DE LUCRO</t>
  </si>
  <si>
    <t>PARTIDA ESPECIFICA : 48101 DONATIVOS A INSTITUCIONES SIN FINES DE LUCRO</t>
  </si>
  <si>
    <t>PARTIDA GENERICA : 484 DONATIVOS A FIDEICOMISOS ESTATALES</t>
  </si>
  <si>
    <t>PARTIDA ESPECIFICA : 48401 DONATIVOS A FIDEICOMISOS ESTATALES</t>
  </si>
  <si>
    <t>PARTIDA GENERICA : 485 DONATIVOS INTERNACIONALES</t>
  </si>
  <si>
    <t>PARTIDA ESPECIFICA : 48501 DONATIVOS INTERNACIONALES</t>
  </si>
  <si>
    <t>PARTIDA GENERICA : 492 TRANSFERENCIAS PARA ORGANISMOS INTERNACIONALES</t>
  </si>
  <si>
    <t>PARTIDA ESPECIFICA : 49201 TRANSFERENCIAS PARA ORGANISMOS INTERNACIONALES</t>
  </si>
  <si>
    <t>PARTIDA GENERICA : 511 MUEBLES DE OFICINA Y ESTANTERIA</t>
  </si>
  <si>
    <t>PARTIDA ESPECIFICA : 51101 MUEBLES DE OFICINA Y ESTANTERIA</t>
  </si>
  <si>
    <t>PARTIDA GENERICA : 512 MUEBLES, EXCEPTO DE OFICINA Y ESTANTERIA</t>
  </si>
  <si>
    <t>PARTIDA ESPECIFICA : 51201 MUEBLES, EXCEPTO DE OFICINA Y ESTANTERIA</t>
  </si>
  <si>
    <t>PARTIDA GENERICA : 515 EQUIPO DE COMPUTO Y DE TECNOLOGIAS DE LA INFORMACION</t>
  </si>
  <si>
    <t>PARTIDA ESPECIFICA : 51501 EQUIPO DE COMPUTO Y DE TECNOLOGIAS DE LA INFORMACION</t>
  </si>
  <si>
    <t>PARTIDA GENERICA : 519 OTROS MOBILIARIOS Y EQUIPOS DE ADMINISTRACION</t>
  </si>
  <si>
    <t>PARTIDA ESPECIFICA : 51901 OTROS MOBILIARIOS Y EQUIPOS DE ADMINISTRACION</t>
  </si>
  <si>
    <t>PARTIDA GENERICA : 521 EQUIPOS Y APARATOS AUDIOVISUALES</t>
  </si>
  <si>
    <t>PARTIDA ESPECIFICA : 52101 EQUIPOS Y APARATOS AUDIOVISUALES</t>
  </si>
  <si>
    <t>PARTIDA GENERICA : 522 APARATOS DEPORTIVOS</t>
  </si>
  <si>
    <t>PARTIDA ESPECIFICA : 52201 APARATOS DEPORTIVOS</t>
  </si>
  <si>
    <t>PARTIDA GENERICA : 523 CAMARAS FOTOGRAFICAS Y DE VIDEO</t>
  </si>
  <si>
    <t>PARTIDA ESPECIFICA : 52301 CAMARAS FOTOGRAFICAS Y DE VIDEO</t>
  </si>
  <si>
    <t>PARTIDA GENERICA : 529 OTRO MOBILIARIO Y EQUIPO EDUCACIONAL Y RECREATIVO</t>
  </si>
  <si>
    <t>PARTIDA ESPECIFICA : 52901 OTRO MOBILIARIO Y EQUIPO EDUCACIONAL Y RECREATIVO</t>
  </si>
  <si>
    <t>PARTIDA GENERICA : 531 EQUIPO MEDICO Y DE LABORATORIO</t>
  </si>
  <si>
    <t>PARTIDA ESPECIFICA : 53101 EQUIPO MEDICO Y DE LABORATORIO</t>
  </si>
  <si>
    <t>PARTIDA GENERICA : 532 INSTRUMENTAL MEDICO Y DE LABORATORIO</t>
  </si>
  <si>
    <t>PARTIDA ESPECIFICA : 53201 INSTRUMENTAL MEDICO Y DE LABORATORIO</t>
  </si>
  <si>
    <t>PARTIDA GENERICA : 541 VEHICULOS Y EQUIPO TERRESTRE</t>
  </si>
  <si>
    <t>PARTIDA ESPECIFICA : 54101 VEHICULOS Y EQUIPO TERRESTRE</t>
  </si>
  <si>
    <t>PARTIDA GENERICA : 542 CARROCERIAS Y REMOLQUES</t>
  </si>
  <si>
    <t>PARTIDA ESPECIFICA : 54201 CARROCERIAS Y REMOLQUES</t>
  </si>
  <si>
    <t>PARTIDA GENERICA : 545 EMBARCACIONES</t>
  </si>
  <si>
    <t>PARTIDA ESPECIFICA : 54501 EMBARCACIONES</t>
  </si>
  <si>
    <t>PARTIDA GENERICA : 549 OTROS EQUIPOS DE TRANSPORTE</t>
  </si>
  <si>
    <t>PARTIDA ESPECIFICA : 54901 OTROS EQUIPOS DE TRANSPORTE</t>
  </si>
  <si>
    <t>PARTIDA GENERICA : 551 EQUIPO DE DEFENSA Y SEGURIDAD</t>
  </si>
  <si>
    <t>PARTIDA ESPECIFICA : 55101 EQUIPO DE DEFENSA Y SEGURIDAD</t>
  </si>
  <si>
    <t>PARTIDA GENERICA : 561 MAQUINARIA Y EQUIPO AGROPECUARIO</t>
  </si>
  <si>
    <t>PARTIDA ESPECIFICA : 56101 MAQUINARIA Y EQUIPO AGROPECUARIO</t>
  </si>
  <si>
    <t>PARTIDA GENERICA : 562 MAQUINARIA Y EQUIPO INDUSTRIAL</t>
  </si>
  <si>
    <t>PARTIDA ESPECIFICA : 56201 MAQUINARIA Y EQUIPO INDUSTRIAL</t>
  </si>
  <si>
    <t>PARTIDA GENERICA : 563 MAQUINARIA Y EQUIPO DE CONSTRUCCION</t>
  </si>
  <si>
    <t>PARTIDA ESPECIFICA : 56301 MAQUINARIA Y EQUIPO DE CONSTRUCCION</t>
  </si>
  <si>
    <t>PARTIDA GENERICA : 564 SISTEMAS DE AIRE ACONDICIONADO, CALEFACCION Y DE REFRIGERACION INDUSTRIAL Y COMERCIAL</t>
  </si>
  <si>
    <t>PARTIDA ESPECIFICA : 56401 SISTEMAS DE AIRE ACONDICIONADO, CALEFACCION Y DE REFRIGERACION INDUSTRIAL Y COMERCIAL</t>
  </si>
  <si>
    <t>PARTIDA GENERICA : 565 EQUIPO DE COMUNICACION Y TELECOMUNICACION</t>
  </si>
  <si>
    <t>PARTIDA ESPECIFICA : 56501 EQUIPO DE COMUNICACION Y TELECOMUNICACION</t>
  </si>
  <si>
    <t>PARTIDA GENERICA : 566 EQUIPOS DE GENERACION ELECTRICA, APARATOS Y ACCESORIOS ELECTRICOS</t>
  </si>
  <si>
    <t>PARTIDA ESPECIFICA : 56601 EQUIPOS DE GENERACION ELECTRICA, APARATOS Y ACCESORIOS ELECTRICOS</t>
  </si>
  <si>
    <t>PARTIDA GENERICA : 567 HERRAMIENTAS Y MAQUINAS¿HERRAMIENTA</t>
  </si>
  <si>
    <t>PARTIDA ESPECIFICA : 56701 HERRAMIENTAS Y MAQUINAS¿HERRAMIENTA</t>
  </si>
  <si>
    <t>PARTIDA GENERICA : 569 OTROS EQUIPOS</t>
  </si>
  <si>
    <t>PARTIDA ESPECIFICA : 56901 OTROS EQUIPOS</t>
  </si>
  <si>
    <t>PARTIDA GENERICA : 589 OTROS BIENES INMUEBLES</t>
  </si>
  <si>
    <t>PARTIDA ESPECIFICA : 58901 OTROS BIENES INMUEBLES</t>
  </si>
  <si>
    <t>PARTIDA GENERICA : 591 SOFTWARE</t>
  </si>
  <si>
    <t>PARTIDA ESPECIFICA : 59101 SOFTWARE</t>
  </si>
  <si>
    <t>PARTIDA GENERICA : 597 LICENCIAS INFORMATICAS E INTELECTUALES</t>
  </si>
  <si>
    <t>PARTIDA ESPECIFICA : 59701 LICENCIAS INFORMATICAS E INTELECTUALES</t>
  </si>
  <si>
    <t>PARTIDA GENERICA : 611 EDIFICACION HABITACIONAL</t>
  </si>
  <si>
    <t>PARTIDA ESPECIFICA : 61101 EDIFICACION HABITACIONAL</t>
  </si>
  <si>
    <t>PARTIDA GENERICA : 612 EDIFICACION NO HABITACIONAL</t>
  </si>
  <si>
    <t>PARTIDA ESPECIFICA : 61201 EDIFICACION NO HABITACIONAL</t>
  </si>
  <si>
    <t>PARTIDA GENERICA : 613 CONSTRUCCION DE OBRAS PARA EL ABASTECIMIENTO DE AGUA, PETROLEO, GAS, ELECTRICIDAD Y TELECOMUNICACIONES</t>
  </si>
  <si>
    <t>PARTIDA ESPECIFICA : 61301 CONSTRUCCION DE OBRAS PARA EL ABASTECIMIENTO DE AGUA, PETROLEO, GAS, ELECTRICIDAD Y TELECOMUNICACIONES</t>
  </si>
  <si>
    <t>PARTIDA GENERICA : 614 DIVISION DE TERRENOS Y CONSTRUCCION DE OBRAS DE URBANIZACION</t>
  </si>
  <si>
    <t>PARTIDA ESPECIFICA : 61401 DIVISION DE TERRENOS Y CONSTRUCCION DE OBRAS DE URBANIZACION</t>
  </si>
  <si>
    <t>PARTIDA GENERICA : 615 CONSTRUCCION DE VIAS DE COMUNICACION</t>
  </si>
  <si>
    <t>PARTIDA ESPECIFICA : 61501 CONSTRUCCION DE VIAS DE COMUNICACION</t>
  </si>
  <si>
    <t>PARTIDA GENERICA : 622 EDIFICACION NO HABITACIONAL</t>
  </si>
  <si>
    <t>PARTIDA ESPECIFICA : 62201 EDIFICACION NO HABITACIONAL</t>
  </si>
  <si>
    <t>PARTIDA GENERICA : 791 CONTINGENCIAS POR FENOMENOS NATURALES</t>
  </si>
  <si>
    <t>PARTIDA ESPECIFICA : 79101 CONTINGENCIAS POR FENOMENOS NATURALES</t>
  </si>
  <si>
    <t>PARTIDA GENERICA : 911 AMORTIZACION DE LA DEUDA INTERNA CON INSTITUCIONES DE CREDITO</t>
  </si>
  <si>
    <t>PARTIDA ESPECIFICA : 91101 AMORTIZACION DE LA DEUDA INTERNA CON INSTITUCIONES DE CREDITO</t>
  </si>
  <si>
    <t>PARTIDA GENERICA : 921 INTERESES DE LA DEUDA INTERNA CON INSTITUCIONES DE CRÉDITO</t>
  </si>
  <si>
    <t>PARTIDA ESPECIFICA : 92101 INTERESES DE LA DEUDA INTERNA CON INSTITUCIONES DE CRÉDITO</t>
  </si>
  <si>
    <t>PARTIDA GENERICA : 941 GASTOS DE LA DEUDA PÚBLICA INTERNA</t>
  </si>
  <si>
    <t>PARTIDA ESPECIFICA : 94101 GASTOS DE LA DEUDA PÚBLICA INTERNA</t>
  </si>
  <si>
    <t>PARTIDA GENERICA : 991 ADEFAS</t>
  </si>
  <si>
    <t>PARTIDA ESPECIFICA : 99101 ADEFAS</t>
  </si>
  <si>
    <t>381 GASTOS DE CEREMONIAL</t>
  </si>
  <si>
    <t>354 INSTALACIÓN, REPARACIÓN Y MANTENIMIENTO DE EQUIPO E INSTRUMENTAL MÉDICO Y DE LABORATORIO</t>
  </si>
  <si>
    <t>134 COMPENSACIONES</t>
  </si>
  <si>
    <t>578 ÁRBOLES Y PLANTAS</t>
  </si>
  <si>
    <t>113 SUELDOS BASE AL PERSONAL PERMANENTE</t>
  </si>
  <si>
    <t>111 DIETAS</t>
  </si>
  <si>
    <t>132 PRIMAS DE VACACIONES, DOMINICAL Y GRATIFICACION DE FIN DE AÑO</t>
  </si>
  <si>
    <t>133 HORAS EXTRAORDINARIAS</t>
  </si>
  <si>
    <t>142 APORTACIONES A FONDOS DE VIVIENDA</t>
  </si>
  <si>
    <t>143 APORTACIONES AL SISTEMA PARA EL RETIRO</t>
  </si>
  <si>
    <t>144 APORTACIONES PARA SEGUROS</t>
  </si>
  <si>
    <t>152 INDEMNIZACIONES</t>
  </si>
  <si>
    <t>338 SERVICIOS DE VIGILANCIA</t>
  </si>
  <si>
    <t>577 ESPECIES MENORES Y DE ZOOLOGICO</t>
  </si>
  <si>
    <t>CAPÍTULO</t>
  </si>
  <si>
    <t>CONS</t>
  </si>
  <si>
    <t>NOTAS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</si>
  <si>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</si>
  <si>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</si>
  <si>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</si>
  <si>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581 TERRENOS</t>
  </si>
  <si>
    <t>.CAP</t>
  </si>
  <si>
    <t>.CONC</t>
  </si>
  <si>
    <t>SOLICITADO</t>
  </si>
  <si>
    <t>Suma de SOLICITADO</t>
  </si>
  <si>
    <t>PREVISIONES</t>
  </si>
  <si>
    <t>TOTAL</t>
  </si>
  <si>
    <t>UNIDAD</t>
  </si>
  <si>
    <t>Otros</t>
  </si>
  <si>
    <t>CONAC FIN</t>
  </si>
  <si>
    <t>CONAC PROGRAMATICO</t>
  </si>
  <si>
    <t>CONCEPTO : 1100 REMUNERACIONES AL PERSONAL DE CARACTER PERMANENTE</t>
  </si>
  <si>
    <t>CONCEPTO : 1200 REMUNERACIONES AL PERSONAL DE CARACTER TRANSITORIO</t>
  </si>
  <si>
    <t>CONCEPTO : 1300 REMUNERACIONES ADICIONALES Y ESPECIALES</t>
  </si>
  <si>
    <t>CONCEPTO : 1400 SEGURIDAD SOCIAL</t>
  </si>
  <si>
    <t>CONCEPTO : 1500 OTRAS PRESTACIONES SOCIALES Y ECONOMICAS</t>
  </si>
  <si>
    <t>CONCEPTO : 1600 PREVISIONES</t>
  </si>
  <si>
    <t>CONCEPTO : 1700 PAGO DE ESTIMULOS A SERVIDORES PUBLICOS</t>
  </si>
  <si>
    <t>CONCEPTO : 2100 MATERIALES DE ADMINISTRACION, EMISION DE DOCUMENTOS Y ARTICULOS OFICIALES</t>
  </si>
  <si>
    <t>CONCEPTO : 2200 ALIMENTOS Y UTENSILIOS</t>
  </si>
  <si>
    <t>CONCEPTO : 2300 MATERIAS PRIMAS Y MATERIALES DE PRODUCCION Y COMERCIALIZACION</t>
  </si>
  <si>
    <t>CONCEPTO : 2400 MATERIALES Y ARTICULOS DE CONSTRUCCION Y DE REPARACION</t>
  </si>
  <si>
    <t>CONCEPTO : 2500 PRODUCTOS QUIMICOS, FARMACEUTICOS Y DE LABORATORIO</t>
  </si>
  <si>
    <t>CONCEPTO : 2600 COMBUSTIBLES, LUBRICANTES Y ADITIVOS</t>
  </si>
  <si>
    <t>CONCEPTO : 2700 VESTUARIO, BLANCOS, PRENDAS DE PROTECCION Y ARTICULOS DEPORTIVOS</t>
  </si>
  <si>
    <t>CONCEPTO : 2800 MATERIALES Y SUMINISTROS PARA SEGURIDAD</t>
  </si>
  <si>
    <t>CONCEPTO : 2900 HERRAMIENTAS, REFACCIONES Y ACCESORIOS MENORES</t>
  </si>
  <si>
    <t>CONCEPTO : 3100 SERVICIOS BASICOS</t>
  </si>
  <si>
    <t>CONCEPTO : 3200 SERVICIOS DE ARRENDAMIENTO</t>
  </si>
  <si>
    <t>CONCEPTO : 3300 SERVICIOS PROFESIONALES, CIENTIFICOS, TECNICOS Y OTROS SERVICIOS</t>
  </si>
  <si>
    <t>CONCEPTO : 3400 SERVICIOS FINANCIEROS, BANCARIOS Y COMERCIALES</t>
  </si>
  <si>
    <t>CONCEPTO : 3500 SERVICIOS DE INSTALACION, REPARACION, MANTENIMIENTO Y CONSERVACION</t>
  </si>
  <si>
    <t>CONCEPTO : 3600 SERVICIOS DE COMUNICACION SOCIAL Y PUBLICIDAD</t>
  </si>
  <si>
    <t>CONCEPTO : 3700 SERVICIOS DE TRASLADO Y VIATICOS</t>
  </si>
  <si>
    <t>CONCEPTO : 3800 SERVICIOS OFICIALES</t>
  </si>
  <si>
    <t>CONCEPTO : 3900 OTROS SERVICIOS GENERALES</t>
  </si>
  <si>
    <t>CONCEPTO : 4100 TRANSFERENCIAS INTERNAS Y ASIGNACIONES AL SECTOR PUBLICO</t>
  </si>
  <si>
    <t>CONCEPTO : 4200 TRANSFERENCIAS AL RESTO DEL SECTOR PUBLICO</t>
  </si>
  <si>
    <t>CONCEPTO : 4300 SUBSIDIOS Y SUBVENCIONES</t>
  </si>
  <si>
    <t>CONCEPTO : 4400 AYUDAS SOCIALES</t>
  </si>
  <si>
    <t>CONCEPTO : 4600 TRANSFERENCIAS A FIDEICOMISOS, MANDATOS Y OTROS ANALOGOS</t>
  </si>
  <si>
    <t>CONCEPTO : 4800 DONATIVOS</t>
  </si>
  <si>
    <t>CONCEPTO : 4900 TRANSFERENCIAS AL EXTERIOR</t>
  </si>
  <si>
    <t>CONCEPTO : 5100 MOBILIARIO Y EQUIPO DE ADMINISTRACION</t>
  </si>
  <si>
    <t>CONCEPTO : 5200 MOBILIARIO Y EQUIPO EDUCACIONAL Y RECREATIVO</t>
  </si>
  <si>
    <t>CONCEPTO : 5300 EQUIPO E INSTRUMENTAL MEDICO Y DE LABORATORIO</t>
  </si>
  <si>
    <t>CONCEPTO : 5400 VEHICULOS Y EQUIPO DE TRANSPORTE</t>
  </si>
  <si>
    <t>CONCEPTO : 5500 EQUIPO DE DEFENSA Y SEGURIDAD</t>
  </si>
  <si>
    <t>CONCEPTO : 5600 MAQUINARIA, OTROS EQUIPOS Y HERRAMIENTAS</t>
  </si>
  <si>
    <t>CONCEPTO : 5800 BIENES INMUEBLES</t>
  </si>
  <si>
    <t>CONCEPTO : 5900 ACTIVOS INTANGIBLES</t>
  </si>
  <si>
    <t>CONCEPTO : 6100 OBRA PUBLICA EN BIENES DE DOMINIO PUBLICO</t>
  </si>
  <si>
    <t>CONCEPTO : 6200 OBRA PUBLICA EN BIENES PROPIOS</t>
  </si>
  <si>
    <t>CONCEPTO : 7900 PROVISIONES PARA CONTINGENCIAS Y OTRAS EROGACIONES ESPECIALES</t>
  </si>
  <si>
    <t>CONCEPTO : 9100 AMORTIZACION DE LA DEUDA PUBLICA</t>
  </si>
  <si>
    <t>CONCEPTO : 9200 INTERESES DE LA DEUDA PÚBLICA</t>
  </si>
  <si>
    <t>CONCEPTO : 9400 GASTOS DE LA DEUDA PÚBLICA</t>
  </si>
  <si>
    <t>CONCEPTO : 9900 ADEUDOS DE EJERCICIOS FISCALES ANTERIORES (ADEFAS)</t>
  </si>
  <si>
    <t>CONCEPTO : 5700 ACTIVOS BIOLOGICOS</t>
  </si>
  <si>
    <t>ADEFAS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</si>
  <si>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</si>
  <si>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</si>
  <si>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</si>
  <si>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</si>
  <si>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</si>
  <si>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</si>
  <si>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</si>
  <si>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</si>
  <si>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</si>
  <si>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</si>
  <si>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</si>
  <si>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</si>
  <si>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</si>
  <si>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</si>
  <si>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</si>
  <si>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</si>
  <si>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</si>
  <si>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</si>
  <si>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</si>
  <si>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</si>
  <si>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</si>
  <si>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</si>
  <si>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</si>
  <si>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</si>
  <si>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</si>
  <si>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</si>
  <si>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</si>
  <si>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</si>
  <si>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</si>
  <si>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</si>
  <si>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</si>
  <si>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</si>
  <si>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</si>
  <si>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PAGO DE ESTÍMULOS A SERVIDORES PÚBLICOS</t>
  </si>
  <si>
    <t>Estímulos</t>
  </si>
  <si>
    <t>Recompensas</t>
  </si>
  <si>
    <t>IMPUESTO SOBRE NÓMINAS Y OTROS QUE SE DERIVEN DE UNA RELACIÓN LABORAL</t>
  </si>
  <si>
    <t>Impuesto sobre nóminas</t>
  </si>
  <si>
    <t>Otros impuestos derivados de una relación laboral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</si>
  <si>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</si>
  <si>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</si>
  <si>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</si>
  <si>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</si>
  <si>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</si>
  <si>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</si>
  <si>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</si>
  <si>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</si>
  <si>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</si>
  <si>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</si>
  <si>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</si>
  <si>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</si>
  <si>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</si>
  <si>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</si>
  <si>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</si>
  <si>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</si>
  <si>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</si>
  <si>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</si>
  <si>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</si>
  <si>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</si>
  <si>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</si>
  <si>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</si>
  <si>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</si>
  <si>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</si>
  <si>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</si>
  <si>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</si>
  <si>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</si>
  <si>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</si>
  <si>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</si>
  <si>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</si>
  <si>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</si>
  <si>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</si>
  <si>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</si>
  <si>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</si>
  <si>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</si>
  <si>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</si>
  <si>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</si>
  <si>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</si>
  <si>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</si>
  <si>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</si>
  <si>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</si>
  <si>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</si>
  <si>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</si>
  <si>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</si>
  <si>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</si>
  <si>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</si>
  <si>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</si>
  <si>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</si>
  <si>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</si>
  <si>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</si>
  <si>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</si>
  <si>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</si>
  <si>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</si>
  <si>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</si>
  <si>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</si>
  <si>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</si>
  <si>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</si>
  <si>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mobiliario  y equipo de administración, educacional y recreativo</t>
  </si>
  <si>
    <t>Refacciones y accesorios menores de equipo e instrumental médico y de laboratorio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</si>
  <si>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</si>
  <si>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</si>
  <si>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</si>
  <si>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</si>
  <si>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</si>
  <si>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</si>
  <si>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</si>
  <si>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</si>
  <si>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</si>
  <si>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</si>
  <si>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</si>
  <si>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procedimiento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</si>
  <si>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</si>
  <si>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</si>
  <si>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</si>
  <si>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</si>
  <si>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</si>
  <si>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</si>
  <si>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</si>
  <si>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</si>
  <si>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</si>
  <si>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</si>
  <si>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</si>
  <si>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</si>
  <si>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</si>
  <si>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</si>
  <si>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</si>
  <si>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</si>
  <si>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</si>
  <si>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</si>
  <si>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</si>
  <si>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</si>
  <si>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</si>
  <si>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</si>
  <si>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</si>
  <si>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</si>
  <si>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</si>
  <si>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</si>
  <si>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</si>
  <si>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</si>
  <si>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</si>
  <si>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</si>
  <si>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</si>
  <si>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</si>
  <si>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</si>
  <si>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</si>
  <si>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</si>
  <si>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</si>
  <si>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</si>
  <si>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</si>
  <si>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</si>
  <si>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</si>
  <si>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</si>
  <si>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</si>
  <si>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</si>
  <si>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</si>
  <si>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</si>
  <si>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</si>
  <si>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</si>
  <si>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</si>
  <si>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</si>
  <si>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</si>
  <si>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</si>
  <si>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</si>
  <si>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</si>
  <si>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</si>
  <si>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</si>
  <si>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</si>
  <si>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</si>
  <si>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</si>
  <si>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</si>
  <si>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</si>
  <si>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</si>
  <si>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</si>
  <si>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</si>
  <si>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</si>
  <si>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</si>
  <si>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</si>
  <si>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</si>
  <si>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</si>
  <si>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</si>
  <si>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</si>
  <si>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</si>
  <si>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</si>
  <si>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</si>
  <si>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</si>
  <si>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</si>
  <si>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</si>
  <si>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</si>
  <si>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</si>
  <si>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</si>
  <si>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</si>
  <si>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</si>
  <si>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</si>
  <si>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</si>
  <si>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</si>
  <si>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</si>
  <si>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</si>
  <si>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</si>
  <si>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</si>
  <si>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</si>
  <si>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</si>
  <si>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</si>
  <si>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</si>
  <si>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</si>
  <si>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</si>
  <si>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</si>
  <si>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</si>
  <si>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</si>
  <si>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</si>
  <si>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</si>
  <si>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</si>
  <si>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</si>
  <si>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</si>
  <si>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</si>
  <si>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</si>
  <si>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</si>
  <si>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</si>
  <si>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</si>
  <si>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</si>
  <si>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</si>
  <si>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</si>
  <si>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</si>
  <si>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</si>
  <si>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</si>
  <si>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</si>
  <si>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</si>
  <si>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</si>
  <si>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</si>
  <si>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</si>
  <si>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</si>
  <si>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</si>
  <si>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</si>
  <si>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</si>
  <si>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</si>
  <si>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</si>
  <si>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</si>
  <si>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</si>
  <si>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</si>
  <si>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</si>
  <si>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</si>
  <si>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</si>
  <si>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</si>
  <si>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</si>
  <si>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</si>
  <si>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</si>
  <si>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</si>
  <si>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</si>
  <si>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</si>
  <si>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</si>
  <si>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</si>
  <si>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</si>
  <si>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</si>
  <si>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</si>
  <si>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</si>
  <si>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</si>
  <si>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</si>
  <si>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</si>
  <si>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laboratorio</t>
  </si>
  <si>
    <t>VEHÍCULOS Y EQUIPO DE TRANSPORTE</t>
  </si>
  <si>
    <t>Automóviles y camiones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</si>
  <si>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</si>
  <si>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</si>
  <si>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</si>
  <si>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</si>
  <si>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</si>
  <si>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</si>
  <si>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</si>
  <si>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</si>
  <si>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</si>
  <si>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</si>
  <si>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</si>
  <si>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</si>
  <si>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</si>
  <si>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</si>
  <si>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</si>
  <si>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</si>
  <si>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</si>
  <si>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</si>
  <si>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</si>
  <si>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</si>
  <si>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</si>
  <si>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</si>
  <si>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</si>
  <si>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</si>
  <si>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</si>
  <si>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</si>
  <si>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</si>
  <si>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</si>
  <si>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</si>
  <si>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</si>
  <si>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</si>
  <si>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</si>
  <si>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</si>
  <si>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</si>
  <si>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</si>
  <si>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</si>
  <si>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</si>
  <si>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</si>
  <si>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</si>
  <si>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</si>
  <si>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</si>
  <si>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</si>
  <si>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</si>
  <si>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</si>
  <si>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</si>
  <si>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</si>
  <si>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</si>
  <si>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</si>
  <si>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</si>
  <si>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</si>
  <si>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</si>
  <si>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</si>
  <si>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</si>
  <si>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</si>
  <si>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</si>
  <si>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</si>
  <si>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</si>
  <si>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</si>
  <si>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</si>
  <si>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PROVISIONES PARA CONTINGENCIAS Y OTRAS EROGACIONES ESPECIALES</t>
  </si>
  <si>
    <t>Contingencias socioeconómicas</t>
  </si>
  <si>
    <t>Otras erogaciones especiales</t>
  </si>
  <si>
    <t>DEUDA  PÚBLICA</t>
  </si>
  <si>
    <t xml:space="preserve">AMORTIZACIÓN DE LA DEUDA PÚBLICA </t>
  </si>
  <si>
    <t>Amortización de la deuda interna con instituciones de crédito</t>
  </si>
  <si>
    <t>INTERESES DE LA DEUDA PÚBLICA</t>
  </si>
  <si>
    <t>Intereses de la deuda interna con instituciones  de crédito</t>
  </si>
  <si>
    <t>GASTOS DE LA DEUDA PÚBLICA</t>
  </si>
  <si>
    <t>Gastos de la deuda pública interna</t>
  </si>
  <si>
    <t>COSTO POR COBERTURAS</t>
  </si>
  <si>
    <t>Costos por cobertura de la deuda pública interna</t>
  </si>
  <si>
    <t>ADEUDOS DE EJERCICIOS FISCALES ANTERIORES (ADEFAS)</t>
  </si>
  <si>
    <t>TESORERÍA MUNICIPAL</t>
  </si>
  <si>
    <t>Clasificación por Tipo de Gasto</t>
  </si>
  <si>
    <t>Importe</t>
  </si>
  <si>
    <t>Total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</si>
  <si>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</si>
  <si>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</si>
  <si>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</si>
  <si>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</si>
  <si>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</si>
  <si>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CLAVE</t>
  </si>
  <si>
    <t>Clasificación Administrativa</t>
  </si>
  <si>
    <t xml:space="preserve">3.1.0.0.0 </t>
  </si>
  <si>
    <t>SECTOR PUBLICO NO FINANCIERO</t>
  </si>
  <si>
    <t xml:space="preserve">3.1.1.0.0 </t>
  </si>
  <si>
    <t>GOBIERNO GENERAL MUNICIPAL</t>
  </si>
  <si>
    <t xml:space="preserve">3.1.1.1.0 </t>
  </si>
  <si>
    <t xml:space="preserve">3.1.1.1.1 </t>
  </si>
  <si>
    <t>1 GOBIERNO</t>
  </si>
  <si>
    <t>1.1.1</t>
  </si>
  <si>
    <t>Legislación</t>
  </si>
  <si>
    <t>1.1.2</t>
  </si>
  <si>
    <t>Fiscalización</t>
  </si>
  <si>
    <t>1.2.1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</si>
  <si>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</si>
  <si>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</si>
  <si>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</si>
  <si>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</si>
  <si>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</si>
  <si>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</si>
  <si>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</si>
  <si>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</si>
  <si>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</si>
  <si>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</si>
  <si>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</si>
  <si>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</si>
  <si>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</si>
  <si>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</si>
  <si>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</si>
  <si>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</si>
  <si>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</si>
  <si>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</si>
  <si>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</si>
  <si>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</si>
  <si>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</si>
  <si>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</si>
  <si>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</si>
  <si>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1.4.1</t>
  </si>
  <si>
    <t>Relaciones Exteriores</t>
  </si>
  <si>
    <t>1.5.1</t>
  </si>
  <si>
    <t>Asuntos Financieros</t>
  </si>
  <si>
    <t>1.5.2</t>
  </si>
  <si>
    <t>Asuntos Hacendarios</t>
  </si>
  <si>
    <t>1.6.1</t>
  </si>
  <si>
    <t>Defensa</t>
  </si>
  <si>
    <t>1.6.2</t>
  </si>
  <si>
    <t>Marina</t>
  </si>
  <si>
    <t>1.6.3</t>
  </si>
  <si>
    <t>Inteligencia para la Preservación de la Seguridad Nacional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</si>
  <si>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</si>
  <si>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</si>
  <si>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</si>
  <si>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</si>
  <si>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</si>
  <si>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</si>
  <si>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</si>
  <si>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</si>
  <si>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</si>
  <si>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</si>
  <si>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</si>
  <si>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</si>
  <si>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</si>
  <si>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</si>
  <si>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</si>
  <si>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</si>
  <si>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</si>
  <si>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2 DESARROLLO SOCIAL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</si>
  <si>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</si>
  <si>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</si>
  <si>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</si>
  <si>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</si>
  <si>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</si>
  <si>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</si>
  <si>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</si>
  <si>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</si>
  <si>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</si>
  <si>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</si>
  <si>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</si>
  <si>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</si>
  <si>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</si>
  <si>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</si>
  <si>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</si>
  <si>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</si>
  <si>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</si>
  <si>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</si>
  <si>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</si>
  <si>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</si>
  <si>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</si>
  <si>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</si>
  <si>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</si>
  <si>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</si>
  <si>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</si>
  <si>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</si>
  <si>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</si>
  <si>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</si>
  <si>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</si>
  <si>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</si>
  <si>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</si>
  <si>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</si>
  <si>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</si>
  <si>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</si>
  <si>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</si>
  <si>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</si>
  <si>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</si>
  <si>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</si>
  <si>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</si>
  <si>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</si>
  <si>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</si>
  <si>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</si>
  <si>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</si>
  <si>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</si>
  <si>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</si>
  <si>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</si>
  <si>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</si>
  <si>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</si>
  <si>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</si>
  <si>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</si>
  <si>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</si>
  <si>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</si>
  <si>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</si>
  <si>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</si>
  <si>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</si>
  <si>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</si>
  <si>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</si>
  <si>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</si>
  <si>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</si>
  <si>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</si>
  <si>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</si>
  <si>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</si>
  <si>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</si>
  <si>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</si>
  <si>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</si>
  <si>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</si>
  <si>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</si>
  <si>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</si>
  <si>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</si>
  <si>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</si>
  <si>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</si>
  <si>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</si>
  <si>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</si>
  <si>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</si>
  <si>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2.7.1</t>
  </si>
  <si>
    <t>Otros Asuntos Sociales</t>
  </si>
  <si>
    <t>3 DESARROLLO ECONOMICO</t>
  </si>
  <si>
    <t>3.1.1</t>
  </si>
  <si>
    <t>Asuntos Económicos y Comerciales en General</t>
  </si>
  <si>
    <t>3.1.2</t>
  </si>
  <si>
    <t>Asuntos Laborales Generales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</si>
  <si>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</si>
  <si>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</si>
  <si>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</si>
  <si>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</si>
  <si>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</si>
  <si>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</si>
  <si>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</si>
  <si>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</si>
  <si>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</si>
  <si>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</si>
  <si>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</si>
  <si>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</si>
  <si>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</si>
  <si>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</si>
  <si>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</si>
  <si>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</si>
  <si>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</si>
  <si>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</si>
  <si>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</si>
  <si>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</si>
  <si>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</si>
  <si>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</si>
  <si>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</si>
  <si>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</si>
  <si>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</si>
  <si>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</si>
  <si>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</si>
  <si>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</si>
  <si>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</si>
  <si>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</si>
  <si>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</si>
  <si>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</si>
  <si>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</si>
  <si>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</si>
  <si>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</si>
  <si>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</si>
  <si>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</si>
  <si>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</si>
  <si>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</si>
  <si>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</si>
  <si>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</si>
  <si>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</si>
  <si>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3.6.1</t>
  </si>
  <si>
    <t>Comunicaciones</t>
  </si>
  <si>
    <t>3.7.1</t>
  </si>
  <si>
    <t>Turismo</t>
  </si>
  <si>
    <t>3.7.2</t>
  </si>
  <si>
    <t>Hoteles y Restaurantes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</si>
  <si>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</si>
  <si>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</si>
  <si>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</si>
  <si>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</si>
  <si>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</si>
  <si>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</si>
  <si>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</si>
  <si>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</si>
  <si>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</si>
  <si>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</si>
  <si>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</si>
  <si>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</si>
  <si>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</si>
  <si>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</si>
  <si>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 OTRAS NO CLASIFICADAS EN FUNCIONES ANTERIORES</t>
  </si>
  <si>
    <t>4.1.1</t>
  </si>
  <si>
    <t>Deuda Pública Interna</t>
  </si>
  <si>
    <t>4.1.2</t>
  </si>
  <si>
    <t>Deuda Pública Externa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</si>
  <si>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</si>
  <si>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</si>
  <si>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</si>
  <si>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</si>
  <si>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</si>
  <si>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</si>
  <si>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</si>
  <si>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</si>
  <si>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</si>
  <si>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</si>
  <si>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</si>
  <si>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</si>
  <si>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</si>
  <si>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</si>
  <si>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4.4.1</t>
  </si>
  <si>
    <t>Adeudos de Ejercicios Fiscales Anteriores</t>
  </si>
  <si>
    <t>1.1. LEGISLACION</t>
  </si>
  <si>
    <t>1.2. JUSTICIA</t>
  </si>
  <si>
    <t>1.3. COORDINACION DE LA POLITICA DE GOBIERNO</t>
  </si>
  <si>
    <t>1.4. RELACIONES EXTERIORES</t>
  </si>
  <si>
    <t>1.5. ASUNTOS FINANCIEROS Y HACENDARIOS</t>
  </si>
  <si>
    <t>1.6. SEGURIDAD NACIONAL</t>
  </si>
  <si>
    <t>1.7. ASUNTOS DE ORDEN PÚBLICO Y DE SEGURIDAD INTERIOR</t>
  </si>
  <si>
    <t>1.8. OTROS SERVICIOS GENERALES</t>
  </si>
  <si>
    <t>2.1. PROTECCION AMBIENTAL</t>
  </si>
  <si>
    <t>2.2. VIVIENDA Y SERVICIOS A LA COMUNIDAD</t>
  </si>
  <si>
    <t>2.3. SALUD</t>
  </si>
  <si>
    <t>2.4. RECREACION, CULTURA Y OTRAS MANIFESTACIONES SOCIALES</t>
  </si>
  <si>
    <t>2.5. EDUCACION</t>
  </si>
  <si>
    <t>2.6. PROTECCION SOCIAL</t>
  </si>
  <si>
    <t>2.7. OTROS ASUNTOS SOCIALES</t>
  </si>
  <si>
    <t>3.1. ASUNTOS ECONOMICOS, COMERCIALES Y LABORALES EN GENERAL</t>
  </si>
  <si>
    <t>3.2. AGROPECUARIA, SILVICULTURA, PESCA Y CAZA</t>
  </si>
  <si>
    <t>3.3. COMBUSTIBLES Y ENERGIA</t>
  </si>
  <si>
    <t>3.4. MINERIA, MANUFACTURAS Y CONSTRUCCION</t>
  </si>
  <si>
    <t>3.5. TRANSPORTE</t>
  </si>
  <si>
    <t>3.6. COMUNICACIONES</t>
  </si>
  <si>
    <t>3.7. TURISMO</t>
  </si>
  <si>
    <t>3.8. CIENCIA, TECNOLOGIA E INNOVACION</t>
  </si>
  <si>
    <t>3.9. OTRAS INDUSTRIAS Y OTROS ASUNTOS ECONOMICOS</t>
  </si>
  <si>
    <t>4.1. TRANSACCIONES DE LA DEUDA PUBLICA / COSTO FINANCIERO DE LA DEUDA</t>
  </si>
  <si>
    <t>4.2. TRANSFERENCIAS, PARTICIPACIONES Y APORTACIONES ENTRE DIFERENTES NIVELES Y ORDENES DE GOBIERNO</t>
  </si>
  <si>
    <t>4.3. SANEAMIENTO DEL SISTEMA FINANCIERO</t>
  </si>
  <si>
    <t>4.4. ADEUDOS DE EJERCICIOS FISCALES ANTERIORES</t>
  </si>
  <si>
    <t>Programas Presupuestarios</t>
  </si>
  <si>
    <t>Identificación</t>
  </si>
  <si>
    <t>Subsidios: Sector Social y Privado o Entidades Federativas y Municipios</t>
  </si>
  <si>
    <t>Sujetos a Reglas de Operación</t>
  </si>
  <si>
    <t>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</si>
  <si>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</si>
  <si>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</si>
  <si>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</si>
  <si>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</si>
  <si>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</si>
  <si>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</si>
  <si>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</si>
  <si>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</si>
  <si>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</si>
  <si>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</si>
  <si>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</si>
  <si>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</si>
  <si>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 (Únicamente Gobierno Federal)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</si>
  <si>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</si>
  <si>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</si>
  <si>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</si>
  <si>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</si>
  <si>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</si>
  <si>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</si>
  <si>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</si>
  <si>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</si>
  <si>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</si>
  <si>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</si>
  <si>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</si>
  <si>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</si>
  <si>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</si>
  <si>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</si>
  <si>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</si>
  <si>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</si>
  <si>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</si>
  <si>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</si>
  <si>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Pensiones y jubilaciones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</si>
  <si>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</si>
  <si>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</si>
  <si>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</si>
  <si>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</si>
  <si>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</si>
  <si>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</si>
  <si>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</si>
  <si>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</si>
  <si>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</si>
  <si>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 xml:space="preserve"> I</t>
  </si>
  <si>
    <t>Participaciones a entidades federativas y municipios</t>
  </si>
  <si>
    <t>C</t>
  </si>
  <si>
    <t>Costo financiero, deuda o apoyos a deudores y ahorradores de la banca</t>
  </si>
  <si>
    <t>D</t>
  </si>
  <si>
    <t>Adeudos de ejercicios fiscales anteriores</t>
  </si>
  <si>
    <t>H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</si>
  <si>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</si>
  <si>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</si>
  <si>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</si>
  <si>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</si>
  <si>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</si>
  <si>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Tipo de Gasto</t>
  </si>
  <si>
    <t>Clasificación Programática</t>
  </si>
  <si>
    <t>Clasificación Funcional</t>
  </si>
  <si>
    <t>Clasificador por Objeto del Gasto</t>
  </si>
  <si>
    <r>
      <t>Impartición</t>
    </r>
    <r>
      <rPr>
        <sz val="14"/>
        <color rgb="FF000000"/>
        <rFont val="Century Gothic"/>
        <family val="2"/>
      </rPr>
      <t xml:space="preserve"> de Justicia</t>
    </r>
  </si>
  <si>
    <t>Descripción</t>
  </si>
  <si>
    <t>Objeto del Gasto</t>
  </si>
  <si>
    <t>12. Financiamientos Internos</t>
  </si>
  <si>
    <t xml:space="preserve">13. Financiamientos Externos </t>
  </si>
  <si>
    <t xml:space="preserve">14. Ingresos Propios </t>
  </si>
  <si>
    <t xml:space="preserve">15. Recursos Federales </t>
  </si>
  <si>
    <t>16. Recursos Estatales</t>
  </si>
  <si>
    <t xml:space="preserve">25. Recursos Federales </t>
  </si>
  <si>
    <t xml:space="preserve">26. Recursos Estatales </t>
  </si>
  <si>
    <t>27. Otros Recursos de Transferencias Federales Etiquetadas</t>
  </si>
  <si>
    <t>Clasificador por Fuente de Financiamiento</t>
  </si>
  <si>
    <t>Fuente Financiamiento</t>
  </si>
  <si>
    <t>2. Etiquetado</t>
  </si>
  <si>
    <t>1. No Etiquetado</t>
  </si>
  <si>
    <t>17. Otros Recursos de Libre Disposición</t>
  </si>
  <si>
    <t>TOTAL DE RECURSOS</t>
  </si>
  <si>
    <t>Fuente: Tesorería Municipal</t>
  </si>
  <si>
    <t>Concepto</t>
  </si>
  <si>
    <t>1.  Gasto No Etiquetado (1=A+B+C+D+E+F+G+H+I)</t>
  </si>
  <si>
    <t>A.  Servicios Personales</t>
  </si>
  <si>
    <t>B.  Materiales y Suministros</t>
  </si>
  <si>
    <t>C.  Servicios Generales</t>
  </si>
  <si>
    <t>D.  Transferencias, Asignaciones, Subsidios y Otras Ayudas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</si>
  <si>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</si>
  <si>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</si>
  <si>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</si>
  <si>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</si>
  <si>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</si>
  <si>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2.  Gasto Etiquetado (2=A+B+C+D+E+F+G+H+I)</t>
  </si>
  <si>
    <t>3.  Total de Egresos Proyectados (3 = 1 + 2)</t>
  </si>
  <si>
    <t>Proyecciones de Egresos</t>
  </si>
  <si>
    <t>11. Recursos Fiscales </t>
  </si>
  <si>
    <r>
      <rPr>
        <sz val="7.5"/>
        <rFont val="Calibri"/>
        <family val="2"/>
      </rPr>
      <t>Comunicación social</t>
    </r>
  </si>
  <si>
    <r>
      <rPr>
        <sz val="7.5"/>
        <rFont val="Calibri"/>
        <family val="2"/>
      </rPr>
      <t>Juridico</t>
    </r>
  </si>
  <si>
    <r>
      <rPr>
        <sz val="7.5"/>
        <rFont val="Calibri"/>
        <family val="2"/>
      </rPr>
      <t>Obras publicas</t>
    </r>
  </si>
  <si>
    <r>
      <rPr>
        <sz val="7.5"/>
        <rFont val="Calibri"/>
        <family val="2"/>
      </rPr>
      <t>Servicios publicos</t>
    </r>
  </si>
  <si>
    <r>
      <rPr>
        <sz val="7.5"/>
        <rFont val="Calibri"/>
        <family val="2"/>
      </rPr>
      <t>Registro civil</t>
    </r>
  </si>
  <si>
    <r>
      <rPr>
        <sz val="7.5"/>
        <rFont val="Calibri"/>
        <family val="2"/>
      </rPr>
      <t>Cementerios</t>
    </r>
  </si>
  <si>
    <r>
      <rPr>
        <sz val="7.5"/>
        <rFont val="Calibri"/>
        <family val="2"/>
      </rPr>
      <t>Rastro Municipal</t>
    </r>
  </si>
  <si>
    <r>
      <rPr>
        <sz val="7.5"/>
        <rFont val="Calibri"/>
        <family val="2"/>
      </rPr>
      <t>Seguridad publica</t>
    </r>
  </si>
  <si>
    <r>
      <rPr>
        <sz val="7.5"/>
        <rFont val="Calibri"/>
        <family val="2"/>
      </rPr>
      <t>Proteccion civil</t>
    </r>
  </si>
  <si>
    <r>
      <rPr>
        <sz val="7.5"/>
        <rFont val="Calibri"/>
        <family val="2"/>
      </rPr>
      <t>Alumbrado publico</t>
    </r>
  </si>
  <si>
    <r>
      <rPr>
        <sz val="7.5"/>
        <rFont val="Calibri"/>
        <family val="2"/>
      </rPr>
      <t>Mantenimiento de vehiculos</t>
    </r>
  </si>
  <si>
    <r>
      <rPr>
        <sz val="7.5"/>
        <rFont val="Calibri"/>
        <family val="2"/>
      </rPr>
      <t>Aseo pub. Parques y jardines</t>
    </r>
  </si>
  <si>
    <r>
      <rPr>
        <sz val="7.5"/>
        <rFont val="Calibri"/>
        <family val="2"/>
      </rPr>
      <t>Servicios medicos</t>
    </r>
  </si>
  <si>
    <r>
      <rPr>
        <sz val="7.5"/>
        <rFont val="Calibri"/>
        <family val="2"/>
      </rPr>
      <t>Hacienda municipal</t>
    </r>
  </si>
  <si>
    <r>
      <rPr>
        <sz val="7.5"/>
        <rFont val="Calibri"/>
        <family val="2"/>
      </rPr>
      <t>Oficialia mayor administrativa</t>
    </r>
  </si>
  <si>
    <r>
      <rPr>
        <sz val="7.5"/>
        <rFont val="Calibri"/>
        <family val="2"/>
      </rPr>
      <t>Informatica</t>
    </r>
  </si>
  <si>
    <r>
      <rPr>
        <sz val="7.5"/>
        <rFont val="Calibri"/>
        <family val="2"/>
      </rPr>
      <t>Patrimonio</t>
    </r>
  </si>
  <si>
    <r>
      <rPr>
        <sz val="7.5"/>
        <rFont val="Calibri"/>
        <family val="2"/>
      </rPr>
      <t>Cultura y turismo</t>
    </r>
  </si>
  <si>
    <r>
      <rPr>
        <sz val="7.5"/>
        <rFont val="Calibri"/>
        <family val="2"/>
      </rPr>
      <t>Deportes</t>
    </r>
  </si>
  <si>
    <r>
      <rPr>
        <sz val="7.5"/>
        <rFont val="Calibri"/>
        <family val="2"/>
      </rPr>
      <t>Educacion Publica</t>
    </r>
  </si>
  <si>
    <r>
      <rPr>
        <sz val="7.5"/>
        <rFont val="Calibri"/>
        <family val="2"/>
      </rPr>
      <t>Desarrollo Social</t>
    </r>
  </si>
  <si>
    <t>1.3.4 Función Pública</t>
  </si>
  <si>
    <t>1.2.2 Procuración de Justicia</t>
  </si>
  <si>
    <t>1.3.1 Presidencia / Gubernatura</t>
  </si>
  <si>
    <t>1.3.5 Asuntos Jurídicos</t>
  </si>
  <si>
    <t>1.8.3 Servicios de Comunicación y Medios</t>
  </si>
  <si>
    <t>1.7.1 Policía</t>
  </si>
  <si>
    <t>1.7.2 Protección Civil</t>
  </si>
  <si>
    <t>1.8.1 Servicios Registrales, Administrativos y Patrimoniales</t>
  </si>
  <si>
    <t>2.1.6 Otros de Protección Ambiental</t>
  </si>
  <si>
    <t>2.2.3 Abastecimiento de Agua</t>
  </si>
  <si>
    <t>3.1.1 Asuntos Económicos y Comerciales en General</t>
  </si>
  <si>
    <t>2.4.1 Deporte y Recreación</t>
  </si>
  <si>
    <t>2.4.2 Cultura</t>
  </si>
  <si>
    <t>1.3.3 Preservación y Cuidado del Patrimonio Público</t>
  </si>
  <si>
    <t>2.3.1 Prestación de Servicios de Salud a la Comunidad</t>
  </si>
  <si>
    <t>2.2.7 Desarrollo Regional</t>
  </si>
  <si>
    <t>2.2.1 Urbanización</t>
  </si>
  <si>
    <t>2.2.4 Alumbrado Público</t>
  </si>
  <si>
    <t>1.1.1 Legislación</t>
  </si>
  <si>
    <t>2.5.1 Educación Básica</t>
  </si>
  <si>
    <t>2.2.6 Servicios Comunales</t>
  </si>
  <si>
    <t>1.5.2 Asuntos Hacendarios</t>
  </si>
  <si>
    <t>1.7.3 Otros Asuntos de Orden Público y Seguridad</t>
  </si>
  <si>
    <t>Presidencia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</si>
  <si>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</si>
  <si>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</si>
  <si>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</si>
  <si>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</si>
  <si>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</si>
  <si>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>9000 DEUDA PUBLICA</t>
  </si>
  <si>
    <t>4500 PENSIONES Y JUBILACIONES</t>
  </si>
  <si>
    <t>6000 INVERSION PUBLICA</t>
  </si>
  <si>
    <t>D COSTO FINANCIERO, DEUDA O APOYOS A DEUDORES Y AHORRADORES DE LA BANCA</t>
  </si>
  <si>
    <t>J PENSIONES Y JUBILACIONES</t>
  </si>
  <si>
    <t>U OTROS SUBSIDIOS</t>
  </si>
  <si>
    <t>O APOYO A LA FUNCIÓN PÚBLICA Y AL MEJORAMIENTO DE LA GESTIÓN</t>
  </si>
  <si>
    <t>E PRESTACIÓN DE SERVICIOS PÚBLICOS</t>
  </si>
  <si>
    <t>R ESPECÍFICOS</t>
  </si>
  <si>
    <t>G REGULACIÓN Y SUPERVISIÓN</t>
  </si>
  <si>
    <t>B PROVISIÓN DE BIENES PÚBLICOS</t>
  </si>
  <si>
    <t>M APOYO AL PROCESO PRESUPUESTARIO Y PARA MEJORAR LA EFICIENCIA INSTITUCIONAL</t>
  </si>
  <si>
    <t>H ADEUDOS DE EJERCICIOS FISCALES ANTERIORES</t>
  </si>
  <si>
    <t>L OBLIGACIONES DE CUMPLIMIENTO DE RESOLUCIÓN JURISDICCIONAL</t>
  </si>
  <si>
    <t>F PROMOCIÓN Y FOMENTO</t>
  </si>
  <si>
    <t>336 SERVICIOS DE APOYO ADMINISTRATIVO, TRADUCCION, FOTOCOPIADO E IMPRESION</t>
  </si>
  <si>
    <t>361 DIFUSION POR RADIO, TELEVISION Y OTROS MEDIOS DE MENSAJES SOBRE PROGRAMAS Y ACTIVIDADES GUBERNAMENTALES</t>
  </si>
  <si>
    <t>363 SERVICIOS DE CREATIVIDAD, PREPRODUCCION Y PRODUCCION DE PUBLICIDAD, EXCEPTO INTERNET</t>
  </si>
  <si>
    <t>365 SERVICIOS DE LA INDUSTRIA FILMICA, DEL SONIDO Y DEL VIDEO</t>
  </si>
  <si>
    <t>369 OTROS SERVICIOS DE INFORMACION</t>
  </si>
  <si>
    <t>394 SENTENCIAS Y RESOLUCIONES POR AUTORIDAD COMPETENTE</t>
  </si>
  <si>
    <t>614 DIVISION DE TERRENOS Y CONSTRUCCION DE OBRAS DE URBANIZACION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</si>
  <si>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</si>
  <si>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</si>
  <si>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</si>
  <si>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</si>
  <si>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</si>
  <si>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</si>
  <si>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LA CONSTRUCCION</t>
  </si>
  <si>
    <t>248 MATERIALES COMPLEMENTARIOS</t>
  </si>
  <si>
    <t>271 VESTUARIO Y UNIFORMES</t>
  </si>
  <si>
    <t>298 REFACCIONES Y ACCESORIOS MENORES DE MAQUINARIA Y OTROS EQUIPOS</t>
  </si>
  <si>
    <t>326 ARRENDAMIENTO DE MAQUINARIA, OTROS EQUIPOS Y HERRAMIENTAS</t>
  </si>
  <si>
    <t>357 INSTALACION, REPARACION Y MANTENIMIENTO DE MAQUINARIA, OTROS EQUIPOS Y HERRAMIENTA</t>
  </si>
  <si>
    <t>218 MATERIALES PARA EL REGISTRO E IDENTIFICACION DE BIENES Y PERSONAS</t>
  </si>
  <si>
    <t>274 PRODUCTOS TEXTILES</t>
  </si>
  <si>
    <t>272 PRENDAS DE SEGURIDAD Y PROTECCION PERSONAL</t>
  </si>
  <si>
    <t>334 SERVICIOS DE CAPACITACION</t>
  </si>
  <si>
    <t>448 AYUDAS POR DESASTRES NATURALES Y OTROS SINIESTROS</t>
  </si>
  <si>
    <t>311 ENERGIA ELECTRICA</t>
  </si>
  <si>
    <t>261 COMBUSTIBLES, LUBRICANTES Y ADITIVOS</t>
  </si>
  <si>
    <t>296 REFACCIONES Y ACCESORIOS MENORES DE EQUIPO DE TRANSPORTE</t>
  </si>
  <si>
    <t>325 ARRENDAMIENTO DE EQUIPO DE TRANSPORTE</t>
  </si>
  <si>
    <t>355 REPARACION Y MANTENIMIENTO DE EQUIPO DE TRANSPORTE</t>
  </si>
  <si>
    <t>541 VEHICULOS Y EQUIPO TERRESTRE</t>
  </si>
  <si>
    <t>252 FERTILIZANTES, PESTICIDAS Y OTROS AGROQUIMICOS</t>
  </si>
  <si>
    <t>256 FIBRAS SINTETICAS, HULES, PLASTICOS Y DERIVADOS</t>
  </si>
  <si>
    <t>358 SERVICIOS DE LIMPIEZA Y MANEJO DE DESECHOS</t>
  </si>
  <si>
    <t>359 SERVICIOS DE JARDINERIA Y FUMIGACION</t>
  </si>
  <si>
    <t>253 MEDICINAS Y PRODUCTOS FARMACEUTICOS</t>
  </si>
  <si>
    <t>254 MATERIALES, ACCESORIOS Y SUMINISTROS MEDICOS</t>
  </si>
  <si>
    <t>255 MATERIALES, ACCESORIOS Y SUMINISTROS DE LABORATORIO</t>
  </si>
  <si>
    <t>295 REFACCIONES Y ACCESORIOS MENORES DE EQUIPO E INSTRUMENTAL MEDICO Y DE LABORATORIO</t>
  </si>
  <si>
    <t>531 EQUIPO MEDICO Y DE LABORATORIO</t>
  </si>
  <si>
    <t>331 SERVICIOS LEGALES, DE CONTABILIDAD, AUDITORIA Y RELACIONADOS</t>
  </si>
  <si>
    <t>341 SERVICIOS FINANCIEROS Y BANCARIOS</t>
  </si>
  <si>
    <t>342 SERVICIOS DE COBRANZA, INVESTIGACION CREDITICIA Y SIMILAR</t>
  </si>
  <si>
    <t>344 SEGUROS DE RESPONSABILIDAD PATRIMONIAL Y FIANZAS</t>
  </si>
  <si>
    <t>911 AMORTIZACION DE LA DEUDA INTERNA CON INSTITUCIONES DE CREDITO</t>
  </si>
  <si>
    <t>921 INTERESES DE LA DEUDA INTERNA CON INSTITUCIONES DE CRÉDITO</t>
  </si>
  <si>
    <t>991 ADEFAS</t>
  </si>
  <si>
    <t>211 MATERIALES, UTILES Y EQUIPOS MENORES DE OFICINA</t>
  </si>
  <si>
    <t>212 MATERIALES Y UTILES DE IMPRESION Y REPRODUCCION</t>
  </si>
  <si>
    <t>216 MATERIAL DE LIMPIEZA</t>
  </si>
  <si>
    <t>221 PRODUCTOS ALIMENTICIOS PARA PERSONAS</t>
  </si>
  <si>
    <t>291 HERRAMIENTAS MENORES</t>
  </si>
  <si>
    <t>293 REFACCIONES Y ACCESORIOS MENORES DE MOBILIARIO Y EQUIPO DE ADMINISTRACION, EDUCACIONAL Y RECREATIVO</t>
  </si>
  <si>
    <t>312 GAS</t>
  </si>
  <si>
    <t>313 AGUA</t>
  </si>
  <si>
    <t>314 TELEFONIA TRADICIONAL</t>
  </si>
  <si>
    <t>315 TELEFONIA CELULAR</t>
  </si>
  <si>
    <t>317 SERVICIOS DE ACCESO DE INTERNET, REDES Y PROCESAMIENTO DE INFORMACION</t>
  </si>
  <si>
    <t>318 SERVICIOS POSTALES Y TELEGRAFICOS</t>
  </si>
  <si>
    <t>322 ARRENDAMIENTO DE EDIFICIOS</t>
  </si>
  <si>
    <t>371 PASAJES AEREOS</t>
  </si>
  <si>
    <t>372 PASAJES TERRESTRES</t>
  </si>
  <si>
    <t>375 VIATICOS EN EL PAIS</t>
  </si>
  <si>
    <t>378 SERVICIOS INTEGRALES DE TRASLADO Y VIATICOS</t>
  </si>
  <si>
    <t>379 OTROS SERVICIOS DE TRASLADO Y HOSPEDAJE</t>
  </si>
  <si>
    <t>392 IMPUESTOS Y DERECHOS</t>
  </si>
  <si>
    <t>395 PENAS, MULTAS, ACCESORIOS Y ACTUALIZACIONES</t>
  </si>
  <si>
    <t>396 OTROS GASTOS POR RESPONSABILIDADES</t>
  </si>
  <si>
    <t>214 MATERIALES, UTILES Y EQUIPOS MENORES DE TECNOLOGIAS DE LA INFORMACION Y COMUNICACIONES</t>
  </si>
  <si>
    <t>215 MATERIAL IMPRESO E INFORMACION DIGITAL</t>
  </si>
  <si>
    <t>294 REFACCIONES Y ACCESORIOS MENORES DE EQUIPO DE COMPUTO Y TECNOLOGIAS DE LA INFORMACION</t>
  </si>
  <si>
    <t>323 ARRENDAMIENTO DE MOBILIARIO Y EQUIPO DE ADMINISTRACION, EDUCACIONAL Y RECREATIVO</t>
  </si>
  <si>
    <t>333 SERVICIOS DE CONSULTORIA ADMINISTRATIVA, PROCESOS, TECNICA Y EN TECNOLOGIAS DE LA INFORMACION</t>
  </si>
  <si>
    <t>353 INSTALACION, REPARACION Y MANTENIMIENTO DE EQUIPO DE COMPUTO Y TECNOLOGIA DE LA INFORMACION</t>
  </si>
  <si>
    <t>515 EQUIPO DE COMPUTO Y DE TECNOLOGIAS DE LA INFORMACION</t>
  </si>
  <si>
    <t>292 REFACCIONES Y ACCESORIOS MENORES DE EDIFICIOS</t>
  </si>
  <si>
    <t>299 REFACCIONES Y ACCESORIOS MENORES OTROS BIENES MUEBLES</t>
  </si>
  <si>
    <t>351 CONSERVACION Y MANTENIMIENTO MENOR DE INMUEBLES</t>
  </si>
  <si>
    <t>352 INSTALACION, REPARACION Y MANTENIMIENTO DE MOBILIARIO Y EQUIPO DE ADMINISTRACION, EDUCACIONAL Y RECREATIVO</t>
  </si>
  <si>
    <t>519 OTROS MOBILIARIOS Y EQUIPOS DE ADMINISTRACION</t>
  </si>
  <si>
    <t>521 EQUIPOS Y APARATOS AUDIOVISUALES</t>
  </si>
  <si>
    <t>522 APARATOS DEPORTIVOS</t>
  </si>
  <si>
    <t>523 CAMARAS FOTOGRAFICAS Y DE VIDEO</t>
  </si>
  <si>
    <t>567 HERRAMIENTAS Y MAQUINAS¿HERRAMIENTA</t>
  </si>
  <si>
    <t>382 GASTOS DE ORDEN SOCIAL Y CULTURAL</t>
  </si>
  <si>
    <t>273 ARTICULOS DEPORTIVOS</t>
  </si>
  <si>
    <t>217 MATERIALES Y UTILES DE ENSEÑANZA</t>
  </si>
  <si>
    <t>442 BECAS Y OTRAS AYUDAS PARA PROGRAMAS DE CAPACITACION</t>
  </si>
  <si>
    <t>443 AYUDAS SOCIALES A INSTITUCIONES DE ENSEÑANZA</t>
  </si>
  <si>
    <t>441 AYUDAS SOCIALES A PERSONAS</t>
  </si>
  <si>
    <t>445 AYUDAS SOCIALES A INSTITUCIONES SIN FINES DE LUCRO</t>
  </si>
  <si>
    <t>481 DONATIVOS A INSTITUCIONES SIN FINES DE LUCRO</t>
  </si>
  <si>
    <t>385 SERVICIOS DE LIMPIEZA Y MANEJO DE DESECHOS</t>
  </si>
  <si>
    <t>362 DIFUSIÓN POR RADIO, TELEVISIÓN Y OTROS MEDIOS DE MENSAJES COMERCIALES PARA PROMOVER LA VENTA DE BIENES O SERVICIOS</t>
  </si>
  <si>
    <t>616 OTRAS CONSTRUCCIONES DE INGENIERÍA CIVIL U OBRA PESADA</t>
  </si>
  <si>
    <t>391 SERVICIOS FUNERARIOS Y DE CEMENTERIOS</t>
  </si>
  <si>
    <t>356 REPARACIÓN Y MANTENIMIENTO DE EQUIPO DE DEFENSA Y SEGURIDAD</t>
  </si>
  <si>
    <t>159 OTRAS PRESTACIONES SOCIALES Y ECONÓMICAS</t>
  </si>
  <si>
    <t>398 IMPUESTO SOBRE NÓMINAS Y OTROS QUE SE DERIVEN DE UNA RELACIÓN LABORAL</t>
  </si>
  <si>
    <t>451 PENSIONES</t>
  </si>
  <si>
    <t>452 JUBILACIONES</t>
  </si>
  <si>
    <t>cons2</t>
  </si>
  <si>
    <t>123 RETRIBUCIONES POR SERVICIOS DE CARÁCTER SOCIAL</t>
  </si>
  <si>
    <t xml:space="preserve">141 APORTACIONES DE SEGURIDAD SOCIAL </t>
  </si>
  <si>
    <t>281 SUSTANCIAS Y MATERIALES EXPLOSIVOS</t>
  </si>
  <si>
    <t>328 ARRENDAMIENTO FINANCIERO</t>
  </si>
  <si>
    <t>345 SEGURO DE BIENES PATRIMONIALES</t>
  </si>
  <si>
    <t>346 ALMACENAJE, ENVASE Y EMBALAJE</t>
  </si>
  <si>
    <t>366 SERVICIO DE CREACION Y DIFUSION DE CONTENIDO EXCLUSIVAMENTE A TRAVES DE INTERNET</t>
  </si>
  <si>
    <t>383 CONGRESOS Y CONVENCIONES</t>
  </si>
  <si>
    <t>384 EXPOSICIONES</t>
  </si>
  <si>
    <t>591 SOFTWARE</t>
  </si>
  <si>
    <t>613 CONSTRUCCION DE OBRAS PARA EL ABASTECIMIENTO DE AGUA, PETROLEO, GAS, ELECTRICIDAD Y TELECOMUNICACIONES</t>
  </si>
  <si>
    <t>615 CONSTRUCCION DE VIAS DE COMUNICACION</t>
  </si>
  <si>
    <t>623 CONSTRUCCIÓN DE OBRAS PARA  EL ABASTECIMIENTO DE AGUA,  PETRÓLEO, GAS, ELECTRICIDAD Y TELECOMUNICACIONES</t>
  </si>
  <si>
    <t>251 PRODUCTOS QUIMICOS BASICOS</t>
  </si>
  <si>
    <t>421 TRANSFERENCIAS OTORGADAS A ENTIDADES PARAESTATALES NO EMPRESARIALES Y NO FINANCIERAS</t>
  </si>
  <si>
    <t>4.4.1 Adeudos de Ejercicios Fiscales Anteriores</t>
  </si>
  <si>
    <t>4.1.1 Deuda Pública Interna</t>
  </si>
  <si>
    <t>EL SALTO, JALISCO.</t>
  </si>
  <si>
    <t>001 AGENTES MUNICIPALES</t>
  </si>
  <si>
    <t>002 SERVICIOS MEDICOS MUNICIPALES</t>
  </si>
  <si>
    <t>003 JURIDICO</t>
  </si>
  <si>
    <t>004 PRESIDENCIA OFICINA</t>
  </si>
  <si>
    <t>005 PADRON Y LICENCIAS</t>
  </si>
  <si>
    <t>006 RASTRO MUNICIPAL</t>
  </si>
  <si>
    <t>007 PATRIMONIO</t>
  </si>
  <si>
    <t>008 CATASTRO E IMPUESTO PREDIAL</t>
  </si>
  <si>
    <t>009 REGISTRO CIVIL</t>
  </si>
  <si>
    <t>010 OBRAS PUBLICAS</t>
  </si>
  <si>
    <t>011 DEPTO  DE DEPORTES</t>
  </si>
  <si>
    <t>012 TESORERIA</t>
  </si>
  <si>
    <t>014 COMUNICACION SOCIAL</t>
  </si>
  <si>
    <t>015 SINDICATURA</t>
  </si>
  <si>
    <t>016 HUIZACHERA</t>
  </si>
  <si>
    <t>017 CASTILLO</t>
  </si>
  <si>
    <t>018 SAN JOSE DEL 15</t>
  </si>
  <si>
    <t>020 PINTITAS</t>
  </si>
  <si>
    <t>022 EL VERDE</t>
  </si>
  <si>
    <t>023 SIMAPES</t>
  </si>
  <si>
    <t>024 SERVICIOS PUBLICOS</t>
  </si>
  <si>
    <t>025 PARQUES Y JARDINES</t>
  </si>
  <si>
    <t>026 PINTAS</t>
  </si>
  <si>
    <t>027 SEGURIDAD PUBLICA</t>
  </si>
  <si>
    <t>030 ECOLOGIA</t>
  </si>
  <si>
    <t>034 SALA DE REGIDORES</t>
  </si>
  <si>
    <t>036 TRANSITO</t>
  </si>
  <si>
    <t>037 PROTECCION CIVIL</t>
  </si>
  <si>
    <t>039 CEMENTERIOS</t>
  </si>
  <si>
    <t>041 PROMOCION ECONOM</t>
  </si>
  <si>
    <t>042 DESARROLLO SOCIAL</t>
  </si>
  <si>
    <t>044 PLANEACION Y COORDX ADMTVAX</t>
  </si>
  <si>
    <t>045 EDUCACION PUBLICA</t>
  </si>
  <si>
    <t>047 DEPTO DE APREMIOS</t>
  </si>
  <si>
    <t>048 JUZGADO MUNICIPAL</t>
  </si>
  <si>
    <t>049 ARCHIVO MUNICIPAL</t>
  </si>
  <si>
    <t>050 SECRETARIA DE HX AYUNTAMIENTO</t>
  </si>
  <si>
    <t>070 DIF ELSALTO</t>
  </si>
  <si>
    <t>071 ALUMBRADO PUBLICO</t>
  </si>
  <si>
    <t>073 MANT VEHICULOS</t>
  </si>
  <si>
    <t>083 MERCADOS</t>
  </si>
  <si>
    <t>089 CONTRALORIA MUNICIPAL</t>
  </si>
  <si>
    <t>103 CONTROL DE GESTION POLITICA Y GUBERNAMEN</t>
  </si>
  <si>
    <t>107 DIRECCION DE ASUNTOS INTERNOS</t>
  </si>
  <si>
    <t>112 INSTITUTO DE LA JUVENTUD</t>
  </si>
  <si>
    <t>113 INSTITUTO MUNICIPAL DE LA MUJER</t>
  </si>
  <si>
    <t>128 CENTRO DE ANTENCION PARA LA DISCAPACIDAD</t>
  </si>
  <si>
    <t>132 ADMINISTRACION GUBERNAMENTAL</t>
  </si>
  <si>
    <t>133 DIRECCION GENERAL DE RECURSOS HUMANOS</t>
  </si>
  <si>
    <t>134 DIRECCION DE REGLAMENTOS</t>
  </si>
  <si>
    <t>136 PRESIDENCIA</t>
  </si>
  <si>
    <t>137 PARTICIPACION CIUDADANA</t>
  </si>
  <si>
    <t>143 MEJORA REGULATORIA</t>
  </si>
  <si>
    <t>146 RELACIONES PUBLICAS</t>
  </si>
  <si>
    <t>157 DIRECCION DE ADQUISICIONES</t>
  </si>
  <si>
    <t>158 DIRECCION DE TEC DE LA INFORMACION</t>
  </si>
  <si>
    <t>159 DIRECCION DE TRANSPARENCIA</t>
  </si>
  <si>
    <t>166 DIRECCION DE CULTURA</t>
  </si>
  <si>
    <t>167 SERVICIOS GENERALES</t>
  </si>
  <si>
    <t>169 ASEO PUBLICO</t>
  </si>
  <si>
    <t>170 PREVENCION DEL DELITO</t>
  </si>
  <si>
    <t>PAR</t>
  </si>
  <si>
    <t>CONCEPTO : 4500 PENSIONES Y JUBILACIONES</t>
  </si>
  <si>
    <t>141 APORTACIONES DE SEGURIDAD SOCIAL</t>
  </si>
  <si>
    <t>2.6.3 Familia e Hijos</t>
  </si>
  <si>
    <t>2.6.8 Otros Grupos Vulnerables</t>
  </si>
  <si>
    <t>2.7.1 Otros Asuntos Sociales</t>
  </si>
  <si>
    <t>2.1.1 Ordenación de Desechos</t>
  </si>
  <si>
    <t>000</t>
  </si>
  <si>
    <t>GOBIERNO MUNICIPAL</t>
  </si>
  <si>
    <t>ORGANO EJECUTIVO MUNICIPAL (AYUNTAMIENTO)</t>
  </si>
  <si>
    <t>Contingencias por fenómenos naturales</t>
  </si>
  <si>
    <t>FORTA</t>
  </si>
  <si>
    <t>297 REFACCIONES Y ACCESORIOS MENORES DE EQUIPO DE DEFENSA Y SEGURIDAD</t>
  </si>
  <si>
    <t>249 OTROS MATERIALES Y ARTICULOS DE CONSTRUCCION Y REPARACION</t>
  </si>
  <si>
    <t>617 INSTALACIONES Y EQUIPAMIENTO EN CONSTRUCCIONES</t>
  </si>
  <si>
    <t>PRESUPUESTO DE EGRESOS 2020</t>
  </si>
  <si>
    <t>438 SUBSIDIOS A ENTIDADES FEDERATIVAS Y MUNICIPIOS</t>
  </si>
  <si>
    <t>283 PRENDAS DE PROTECCION PARA SEGURIDAD PUBLICA Y NACIONAL</t>
  </si>
  <si>
    <t>511 MUEBLES DE OFICINA Y ESTANTERIA</t>
  </si>
  <si>
    <t>512 MUEBLES, EXCEPTO DE OFICINA Y ESTANTERIA</t>
  </si>
  <si>
    <t>529 OTRO MOBILIARIO Y EQUIPO EDUCACIONAL Y RECREATIVO</t>
  </si>
  <si>
    <t>542 CARROCERIAS Y REMOLQUES</t>
  </si>
  <si>
    <t>549 OTROS EQUIPOS DE TRANSPORTE</t>
  </si>
  <si>
    <t>551 EQUIPO DE DEFENSA Y SEGURIDAD</t>
  </si>
  <si>
    <t>593 MARCAS</t>
  </si>
  <si>
    <t>594 DERECHOS</t>
  </si>
  <si>
    <t>619 TRABAJOS DE ACABADOS EN EDIFICACIONES Y OTROS TRABAJOS ESPECIALIZADOS</t>
  </si>
  <si>
    <t>532 INSTRUMENTAL MEDICO Y DE LABORATORIO</t>
  </si>
  <si>
    <t>564 SISTEMAS DE AIRE ACONDICIONADO, CALEFACCION Y DE REFRIGERACION INDUSTRIAL Y COMERCIAL</t>
  </si>
  <si>
    <t>566 EQUIPOS DE GENERACION ELECTRICA, APARATOS Y ACCESORIOS ELECTRICOS</t>
  </si>
  <si>
    <t>TOTAL 2020</t>
  </si>
  <si>
    <t>TOTAL 2021</t>
  </si>
  <si>
    <t>1. 2021</t>
  </si>
  <si>
    <t>2. 2021</t>
  </si>
  <si>
    <t>COG DEFINITIVO</t>
  </si>
  <si>
    <t>DIFERENCIA</t>
  </si>
  <si>
    <t>Cap</t>
  </si>
  <si>
    <t>433 SUBSIDIO A LA INVERSION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</si>
  <si>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</si>
  <si>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</si>
  <si>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</si>
  <si>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</si>
  <si>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</si>
  <si>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</si>
  <si>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</si>
  <si>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Abogados</t>
  </si>
  <si>
    <t>Juridico</t>
  </si>
  <si>
    <t>Agente Municipal</t>
  </si>
  <si>
    <t>Agentes Municipales</t>
  </si>
  <si>
    <t>Agente Vial</t>
  </si>
  <si>
    <t>Movilidad</t>
  </si>
  <si>
    <t>Albañil</t>
  </si>
  <si>
    <t>Servicios Publicos</t>
  </si>
  <si>
    <t>Arquitecto</t>
  </si>
  <si>
    <t>Catastro e impuesto predial</t>
  </si>
  <si>
    <t>Asesor</t>
  </si>
  <si>
    <t xml:space="preserve">Secretario </t>
  </si>
  <si>
    <t>Presidencia Oficina</t>
  </si>
  <si>
    <t>Jardinero</t>
  </si>
  <si>
    <t>Parques y jardines</t>
  </si>
  <si>
    <t>Recaudador</t>
  </si>
  <si>
    <t>Mercados</t>
  </si>
  <si>
    <t>Fontanero</t>
  </si>
  <si>
    <t>SIMAPES</t>
  </si>
  <si>
    <t>Soldador</t>
  </si>
  <si>
    <t>Auxiliar Multimodal</t>
  </si>
  <si>
    <t>Coordinacion Gral de Desarrollo</t>
  </si>
  <si>
    <t>Pensionados y Jubilados</t>
  </si>
  <si>
    <t>Barrendero</t>
  </si>
  <si>
    <t>parques y jardines</t>
  </si>
  <si>
    <t>Bombero</t>
  </si>
  <si>
    <t>Proteccion Civil y Bomberos</t>
  </si>
  <si>
    <t>Cajera</t>
  </si>
  <si>
    <t>Tesoreria</t>
  </si>
  <si>
    <t>Chofer</t>
  </si>
  <si>
    <t>Comisionado</t>
  </si>
  <si>
    <t>tesoreria y parques y jardines</t>
  </si>
  <si>
    <t>Contralor</t>
  </si>
  <si>
    <t>Contraloria</t>
  </si>
  <si>
    <t>Coordinador</t>
  </si>
  <si>
    <t>Coordinaciones</t>
  </si>
  <si>
    <t>Delegado Municipal</t>
  </si>
  <si>
    <t>Delegado municipal</t>
  </si>
  <si>
    <t>Direccion</t>
  </si>
  <si>
    <t>Direcciones</t>
  </si>
  <si>
    <t>Diseñador grafico</t>
  </si>
  <si>
    <t>Cominucacion Social</t>
  </si>
  <si>
    <t>Distribuidor</t>
  </si>
  <si>
    <t xml:space="preserve">Doctor </t>
  </si>
  <si>
    <t>Servicios Medicos Municipales</t>
  </si>
  <si>
    <t>Electricista</t>
  </si>
  <si>
    <t>Alumbrado público y SIMAPES</t>
  </si>
  <si>
    <t>Empedrador</t>
  </si>
  <si>
    <t>Encargado de area</t>
  </si>
  <si>
    <t>Apremios</t>
  </si>
  <si>
    <t>Enfermeros</t>
  </si>
  <si>
    <t>Servicios medicos Municipales</t>
  </si>
  <si>
    <t>Escolta</t>
  </si>
  <si>
    <t>Seguridad Publica</t>
  </si>
  <si>
    <t>Eventual</t>
  </si>
  <si>
    <t>Eventuales</t>
  </si>
  <si>
    <t>Fotografo</t>
  </si>
  <si>
    <t>Comunicación Social</t>
  </si>
  <si>
    <t>Inspector</t>
  </si>
  <si>
    <t>Reglamentos</t>
  </si>
  <si>
    <t>Intendencia</t>
  </si>
  <si>
    <t>Administracion Gubernamental</t>
  </si>
  <si>
    <t>Jefatura</t>
  </si>
  <si>
    <t>Secretaria de Ayutamiento</t>
  </si>
  <si>
    <t>Juez Calificador</t>
  </si>
  <si>
    <t>Juez Municipal</t>
  </si>
  <si>
    <t>Juzgado Municipal</t>
  </si>
  <si>
    <t>Llantero</t>
  </si>
  <si>
    <t>Taller Vehicular</t>
  </si>
  <si>
    <t>Maestra</t>
  </si>
  <si>
    <t>Instituto de la Mujer</t>
  </si>
  <si>
    <t>Mecanico</t>
  </si>
  <si>
    <t>Mantenimiento vehicular</t>
  </si>
  <si>
    <t>Notificador</t>
  </si>
  <si>
    <t>Oficial</t>
  </si>
  <si>
    <t>Registro Civil</t>
  </si>
  <si>
    <t>Operador de Maquinaria</t>
  </si>
  <si>
    <t>Obras Publicas</t>
  </si>
  <si>
    <t>Operador de Pipa</t>
  </si>
  <si>
    <t>Operador de Pozo</t>
  </si>
  <si>
    <t>Paramedico</t>
  </si>
  <si>
    <t>Pintor</t>
  </si>
  <si>
    <t>guardia municipal</t>
  </si>
  <si>
    <t>Policia de linea</t>
  </si>
  <si>
    <t>Policia primero</t>
  </si>
  <si>
    <t>Policia Segundo</t>
  </si>
  <si>
    <t>Policia Tercero</t>
  </si>
  <si>
    <t>Programador</t>
  </si>
  <si>
    <t>Tecnologia de la informacion</t>
  </si>
  <si>
    <t>Promotor</t>
  </si>
  <si>
    <t>Proyectista</t>
  </si>
  <si>
    <t>Psicologa</t>
  </si>
  <si>
    <t>Rotulista</t>
  </si>
  <si>
    <t>Sub oficial</t>
  </si>
  <si>
    <t>Subdelegado</t>
  </si>
  <si>
    <t>Delegaciones</t>
  </si>
  <si>
    <t>subdirector</t>
  </si>
  <si>
    <t>Movilidad y Proteccion civil</t>
  </si>
  <si>
    <t>Supervisor</t>
  </si>
  <si>
    <t>Talador</t>
  </si>
  <si>
    <t>Tecnico</t>
  </si>
  <si>
    <t>Tesorero</t>
  </si>
  <si>
    <t>Topografo</t>
  </si>
  <si>
    <t>Trabajadora Social</t>
  </si>
  <si>
    <t>Valuador</t>
  </si>
  <si>
    <t>Valvulero</t>
  </si>
  <si>
    <t>Velador</t>
  </si>
  <si>
    <t>Verificador</t>
  </si>
  <si>
    <t>Participacion ciudadana</t>
  </si>
  <si>
    <t>NOMBRE DE LA PLAZA</t>
  </si>
  <si>
    <t>ADSCRIPCIÓN DE LA PLAZA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</si>
  <si>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</si>
  <si>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</si>
  <si>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</si>
  <si>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</si>
  <si>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</si>
  <si>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</si>
  <si>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</si>
  <si>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</si>
  <si>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</si>
  <si>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</si>
  <si>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</si>
  <si>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</si>
  <si>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181 IMPUESTO SOBRE NOMINAS</t>
  </si>
  <si>
    <t>1800 IMPUESTOS SOBRE NOMINAS Y OTRAS PRESTACIONES QUE SE DERIVEN DE UNA RELACION LABORAL</t>
  </si>
  <si>
    <t>CONCEPTO : 1800 IMPUESTOS SOBRE NOMINAS Y OTRAS QUE SE DERIVEN DE UNA RELACION LABORAL</t>
  </si>
  <si>
    <t>PRESUPUESTO DE EGRESOS 2023</t>
  </si>
  <si>
    <t>Importe 2023</t>
  </si>
  <si>
    <t>debe ser</t>
  </si>
  <si>
    <t>dif</t>
  </si>
  <si>
    <t>Administrador del Mercado Municipal</t>
  </si>
  <si>
    <t>analista en Sistemas</t>
  </si>
  <si>
    <t>Analista de Geodatos</t>
  </si>
  <si>
    <t>Asistente</t>
  </si>
  <si>
    <t>Autoridad Pätrimonial</t>
  </si>
  <si>
    <t>Auditor</t>
  </si>
  <si>
    <t>Auxiliar</t>
  </si>
  <si>
    <t>Auxiliar Administrativo</t>
  </si>
  <si>
    <t>Auxiliar de Almacen</t>
  </si>
  <si>
    <t>Auxiliar de Archivo</t>
  </si>
  <si>
    <t>Auxiliar de Bombero</t>
  </si>
  <si>
    <t>Auxiliar de Farmacia</t>
  </si>
  <si>
    <t>Auxiliar de Jardinero</t>
  </si>
  <si>
    <t>Auxiliar de Oficina</t>
  </si>
  <si>
    <t>Auxiliar de Sistemas</t>
  </si>
  <si>
    <t>Auxiliar Fontanero</t>
  </si>
  <si>
    <t>Ayudante General</t>
  </si>
  <si>
    <t xml:space="preserve">Barrendero </t>
  </si>
  <si>
    <t>Beneficiario</t>
  </si>
  <si>
    <t>Cajero</t>
  </si>
  <si>
    <t>Chofer C</t>
  </si>
  <si>
    <t>Chofer de pipa</t>
  </si>
  <si>
    <t>Chofer de Vactor</t>
  </si>
  <si>
    <t>Coordinador de obras</t>
  </si>
  <si>
    <t>Director</t>
  </si>
  <si>
    <t>Directos de Seguridad Publica</t>
  </si>
  <si>
    <t>Encargado de Area</t>
  </si>
  <si>
    <t>Enfermero</t>
  </si>
  <si>
    <t>Guardia Municipal</t>
  </si>
  <si>
    <t>Inspector de ganaderia</t>
  </si>
  <si>
    <t>Inspector de Zona</t>
  </si>
  <si>
    <t>Jefa de Enfermeria</t>
  </si>
  <si>
    <t>Jefa de Personal</t>
  </si>
  <si>
    <t>Jefatura A</t>
  </si>
  <si>
    <t>Jefatura Control Interno</t>
  </si>
  <si>
    <t>Jefatura de Almacen Municipal</t>
  </si>
  <si>
    <t>Jefatura de area Ecologia</t>
  </si>
  <si>
    <t>Jefatura de Bienes Inmuebles</t>
  </si>
  <si>
    <t>Jefatura de Capacitacion</t>
  </si>
  <si>
    <t>Jefatura de Control Vehicular</t>
  </si>
  <si>
    <t>Jefatura de Area de Construcción</t>
  </si>
  <si>
    <t>Jefe Administrativo</t>
  </si>
  <si>
    <t>Jefe de Area</t>
  </si>
  <si>
    <t>Jefe de Departamento</t>
  </si>
  <si>
    <t>Jefe de Egresos</t>
  </si>
  <si>
    <t>Jefe de Gabinete</t>
  </si>
  <si>
    <t>Jefe de Gestion de Riesgos</t>
  </si>
  <si>
    <t>Jefe de Ingresos</t>
  </si>
  <si>
    <t>Jefe de Salud Animal</t>
  </si>
  <si>
    <t>Jubilado</t>
  </si>
  <si>
    <t>llantero</t>
  </si>
  <si>
    <t>Mantenimiento</t>
  </si>
  <si>
    <t>Medico</t>
  </si>
  <si>
    <t>Medico Dentista</t>
  </si>
  <si>
    <t>Medico Ginecologa</t>
  </si>
  <si>
    <t>Medico Traumatologo</t>
  </si>
  <si>
    <t>Oficial de desastres</t>
  </si>
  <si>
    <t>Oficial Registro Civil</t>
  </si>
  <si>
    <t>Operativo</t>
  </si>
  <si>
    <t>Ortopedia y Radiologia</t>
  </si>
  <si>
    <t>Peluquero</t>
  </si>
  <si>
    <t>Pensionado</t>
  </si>
  <si>
    <t>Policia de Linea</t>
  </si>
  <si>
    <t>Policia Operativo</t>
  </si>
  <si>
    <t>Policia Primero</t>
  </si>
  <si>
    <t>Promotor ambiental</t>
  </si>
  <si>
    <t>Proyectos</t>
  </si>
  <si>
    <t xml:space="preserve">Secretarias </t>
  </si>
  <si>
    <t xml:space="preserve">Sub Oficial </t>
  </si>
  <si>
    <t>Subdirector</t>
  </si>
  <si>
    <t>Supervisor de Area</t>
  </si>
  <si>
    <t>Suoervisor de Distribucion</t>
  </si>
  <si>
    <t>topografo</t>
  </si>
  <si>
    <t>Vigilante</t>
  </si>
  <si>
    <t>Nombre de la plaza.</t>
  </si>
  <si>
    <t>Adscripción.</t>
  </si>
  <si>
    <t>Partida genérica.</t>
  </si>
  <si>
    <t xml:space="preserve">FF. </t>
  </si>
  <si>
    <t>No.</t>
  </si>
  <si>
    <t>111-113
Dietas y sueldo base.</t>
  </si>
  <si>
    <t>Mensual.</t>
  </si>
  <si>
    <t>Anual.</t>
  </si>
  <si>
    <t>Síndico</t>
  </si>
  <si>
    <t>Varias</t>
  </si>
  <si>
    <t>Catastro e Impuesto predial</t>
  </si>
  <si>
    <t>Contraloria Municipal</t>
  </si>
  <si>
    <t>Direccion de Adquisiciones</t>
  </si>
  <si>
    <t>Proteccion Civil</t>
  </si>
  <si>
    <t>Parques y Jardines</t>
  </si>
  <si>
    <t>Direccion de Ecologia</t>
  </si>
  <si>
    <t>Direccion General de Recursos Humanos</t>
  </si>
  <si>
    <t>Direccion de Reglamentos</t>
  </si>
  <si>
    <t>Patrimonio</t>
  </si>
  <si>
    <t>Mant Vehiculos</t>
  </si>
  <si>
    <t>Instituto Municipal de la Mujer</t>
  </si>
  <si>
    <t xml:space="preserve">San Jose del Castillo </t>
  </si>
  <si>
    <t>Direccion Tec de la Informacion</t>
  </si>
  <si>
    <t>Direccion de Tec de la Informacion</t>
  </si>
  <si>
    <t>Participacion Ciudadana</t>
  </si>
  <si>
    <t>439 OTROS SUBSIDIOS</t>
  </si>
  <si>
    <t>PROPUESTA 2023</t>
  </si>
  <si>
    <t>321 ARRENDAMIENTO DE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</si>
</sst>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;[Red]\-&quot;$&quot;#,##0.00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_-* #,##0.00\ _€_-;\-* #,##0.00\ _€_-;_-* &quot;-&quot;??\ _€_-;_-@_-"/>
    <numFmt numFmtId="170" formatCode="_-&quot;$&quot;* #,##0_-;\-&quot;$&quot;* #,##0_-;_-&quot;$&quot;* &quot;-&quot;??_-;_-@"/>
    <numFmt numFmtId="171" formatCode="_-[$€]* #,##0.00_-;\-[$€]* #,##0.00_-;_-[$€]* &quot;-&quot;??_-;_-@_-"/>
    <numFmt numFmtId="172" formatCode="_-* #,##0.00000_-;\-* #,##0.00000_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MS Sans Serif"/>
    </font>
    <font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0"/>
      <name val="Century Gothic"/>
      <family val="2"/>
    </font>
    <font>
      <b/>
      <sz val="14"/>
      <name val="Century Gothic"/>
      <family val="2"/>
    </font>
    <font>
      <b/>
      <sz val="14"/>
      <color theme="0"/>
      <name val="Century Gothic"/>
      <family val="2"/>
    </font>
    <font>
      <b/>
      <sz val="16"/>
      <name val="Century Gothic"/>
      <family val="2"/>
    </font>
    <font>
      <b/>
      <sz val="16"/>
      <color theme="0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14"/>
      <color rgb="FF000000"/>
      <name val="Century Gothic"/>
      <family val="2"/>
    </font>
    <font>
      <sz val="7.5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8"/>
      <name val="Century Gothic"/>
      <family val="2"/>
    </font>
    <font>
      <b/>
      <sz val="8"/>
      <color theme="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4.9989318521683403E-2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rgb="FFEAF1DD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3" fillId="0" borderId="0"/>
    <xf numFmtId="166" fontId="1" fillId="0" borderId="0" applyFont="0" applyFill="0" applyBorder="0" applyAlignment="0" applyProtection="0"/>
    <xf numFmtId="0" fontId="5" fillId="0" borderId="0" applyNumberFormat="0" applyFill="0" applyBorder="0" applyProtection="0"/>
    <xf numFmtId="0" fontId="6" fillId="0" borderId="0"/>
    <xf numFmtId="166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2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25" fillId="26" borderId="0" applyNumberFormat="0" applyBorder="0" applyAlignment="0" applyProtection="0"/>
    <xf numFmtId="171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81">
    <xf numFmtId="0" fontId="0" fillId="0" borderId="0" xfId="0"/>
    <xf numFmtId="167" fontId="0" fillId="0" borderId="0" xfId="1" applyFont="1"/>
    <xf numFmtId="0" fontId="0" fillId="0" borderId="0" xfId="0" pivotButton="1"/>
    <xf numFmtId="3" fontId="0" fillId="0" borderId="0" xfId="0" applyNumberFormat="1"/>
    <xf numFmtId="168" fontId="0" fillId="0" borderId="2" xfId="1" applyNumberFormat="1" applyFont="1" applyBorder="1"/>
    <xf numFmtId="0" fontId="0" fillId="0" borderId="0" xfId="1" applyNumberFormat="1" applyFont="1" applyBorder="1"/>
    <xf numFmtId="0" fontId="0" fillId="0" borderId="0" xfId="0" applyAlignment="1">
      <alignment horizontal="left"/>
    </xf>
    <xf numFmtId="167" fontId="4" fillId="0" borderId="0" xfId="1" applyFont="1" applyFill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3" applyFont="1" applyAlignment="1"/>
    <xf numFmtId="0" fontId="11" fillId="7" borderId="5" xfId="0" applyFont="1" applyFill="1" applyBorder="1" applyAlignment="1">
      <alignment horizontal="right" vertical="center"/>
    </xf>
    <xf numFmtId="0" fontId="11" fillId="7" borderId="5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13" fillId="7" borderId="8" xfId="14" applyFont="1" applyFill="1" applyBorder="1" applyAlignment="1">
      <alignment horizontal="center" vertical="center" wrapText="1"/>
    </xf>
    <xf numFmtId="0" fontId="10" fillId="0" borderId="5" xfId="14" applyFont="1" applyBorder="1" applyAlignment="1">
      <alignment horizontal="left" vertical="center" wrapText="1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5" fillId="6" borderId="8" xfId="14" applyFont="1" applyFill="1" applyBorder="1" applyAlignment="1">
      <alignment horizontal="center" vertical="center" wrapText="1"/>
    </xf>
    <xf numFmtId="166" fontId="15" fillId="6" borderId="9" xfId="16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168" fontId="13" fillId="7" borderId="6" xfId="1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168" fontId="10" fillId="0" borderId="6" xfId="1" applyNumberFormat="1" applyFont="1" applyBorder="1"/>
    <xf numFmtId="0" fontId="10" fillId="0" borderId="8" xfId="0" applyFont="1" applyBorder="1" applyAlignment="1">
      <alignment horizontal="left" vertical="center" wrapText="1"/>
    </xf>
    <xf numFmtId="168" fontId="10" fillId="0" borderId="9" xfId="1" applyNumberFormat="1" applyFont="1" applyBorder="1"/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0" fontId="10" fillId="12" borderId="6" xfId="0" applyFont="1" applyFill="1" applyBorder="1" applyAlignment="1">
      <alignment vertical="center" wrapText="1"/>
    </xf>
    <xf numFmtId="0" fontId="10" fillId="12" borderId="19" xfId="0" applyFont="1" applyFill="1" applyBorder="1" applyAlignment="1">
      <alignment vertical="center" wrapText="1"/>
    </xf>
    <xf numFmtId="168" fontId="10" fillId="3" borderId="6" xfId="1" applyNumberFormat="1" applyFont="1" applyFill="1" applyBorder="1" applyAlignment="1">
      <alignment horizontal="left" vertical="center" wrapText="1"/>
    </xf>
    <xf numFmtId="168" fontId="10" fillId="12" borderId="6" xfId="1" applyNumberFormat="1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9" fillId="14" borderId="0" xfId="0" applyFont="1" applyFill="1" applyAlignment="1">
      <alignment vertical="center"/>
    </xf>
    <xf numFmtId="0" fontId="10" fillId="14" borderId="0" xfId="0" applyFont="1" applyFill="1" applyAlignment="1">
      <alignment vertical="center" wrapText="1"/>
    </xf>
    <xf numFmtId="0" fontId="10" fillId="14" borderId="0" xfId="0" applyFont="1" applyFill="1" applyAlignment="1">
      <alignment horizontal="left" vertical="center" wrapText="1"/>
    </xf>
    <xf numFmtId="168" fontId="9" fillId="14" borderId="25" xfId="1" applyNumberFormat="1" applyFont="1" applyFill="1" applyBorder="1" applyAlignment="1">
      <alignment vertical="center"/>
    </xf>
    <xf numFmtId="0" fontId="10" fillId="14" borderId="0" xfId="0" applyFont="1" applyFill="1" applyAlignment="1">
      <alignment horizontal="center" vertical="center" wrapText="1"/>
    </xf>
    <xf numFmtId="0" fontId="13" fillId="7" borderId="19" xfId="0" applyFont="1" applyFill="1" applyBorder="1" applyAlignment="1">
      <alignment vertical="center"/>
    </xf>
    <xf numFmtId="0" fontId="13" fillId="7" borderId="19" xfId="0" applyFont="1" applyFill="1" applyBorder="1" applyAlignment="1">
      <alignment horizontal="right" vertical="center"/>
    </xf>
    <xf numFmtId="168" fontId="13" fillId="7" borderId="6" xfId="1" applyNumberFormat="1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justify" vertical="center" wrapText="1"/>
    </xf>
    <xf numFmtId="0" fontId="8" fillId="12" borderId="0" xfId="0" applyFont="1" applyFill="1"/>
    <xf numFmtId="0" fontId="10" fillId="12" borderId="0" xfId="0" applyFont="1" applyFill="1" applyAlignment="1">
      <alignment horizontal="justify" vertical="center" wrapText="1"/>
    </xf>
    <xf numFmtId="0" fontId="10" fillId="12" borderId="0" xfId="0" applyFont="1" applyFill="1" applyAlignment="1">
      <alignment horizontal="center" vertical="center" wrapText="1"/>
    </xf>
    <xf numFmtId="168" fontId="10" fillId="12" borderId="25" xfId="1" applyNumberFormat="1" applyFont="1" applyFill="1" applyBorder="1" applyAlignment="1">
      <alignment horizontal="right" vertical="center" wrapText="1"/>
    </xf>
    <xf numFmtId="168" fontId="13" fillId="6" borderId="6" xfId="1" applyNumberFormat="1" applyFont="1" applyFill="1" applyBorder="1" applyAlignment="1">
      <alignment horizontal="center" vertical="center"/>
    </xf>
    <xf numFmtId="0" fontId="9" fillId="13" borderId="36" xfId="3" applyNumberFormat="1" applyFont="1" applyFill="1" applyBorder="1" applyAlignment="1">
      <alignment vertical="center"/>
    </xf>
    <xf numFmtId="0" fontId="9" fillId="13" borderId="34" xfId="3" applyNumberFormat="1" applyFont="1" applyFill="1" applyBorder="1" applyAlignment="1">
      <alignment vertical="center"/>
    </xf>
    <xf numFmtId="0" fontId="9" fillId="13" borderId="35" xfId="3" applyNumberFormat="1" applyFont="1" applyFill="1" applyBorder="1" applyAlignment="1">
      <alignment vertical="center"/>
    </xf>
    <xf numFmtId="168" fontId="9" fillId="14" borderId="15" xfId="1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168" fontId="10" fillId="0" borderId="15" xfId="1" applyNumberFormat="1" applyFont="1" applyBorder="1" applyAlignment="1">
      <alignment horizontal="center" vertical="center"/>
    </xf>
    <xf numFmtId="0" fontId="9" fillId="13" borderId="23" xfId="3" applyNumberFormat="1" applyFont="1" applyFill="1" applyBorder="1" applyAlignment="1">
      <alignment vertical="center"/>
    </xf>
    <xf numFmtId="0" fontId="9" fillId="13" borderId="20" xfId="3" applyNumberFormat="1" applyFont="1" applyFill="1" applyBorder="1" applyAlignment="1">
      <alignment vertical="center"/>
    </xf>
    <xf numFmtId="0" fontId="9" fillId="13" borderId="12" xfId="3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16" xfId="0" applyFont="1" applyBorder="1" applyAlignment="1">
      <alignment horizontal="justify" vertical="center"/>
    </xf>
    <xf numFmtId="0" fontId="10" fillId="0" borderId="37" xfId="0" applyFont="1" applyBorder="1" applyAlignment="1">
      <alignment horizontal="justify" vertical="center"/>
    </xf>
    <xf numFmtId="168" fontId="10" fillId="0" borderId="18" xfId="1" applyNumberFormat="1" applyFont="1" applyBorder="1" applyAlignment="1">
      <alignment horizontal="center" vertical="center"/>
    </xf>
    <xf numFmtId="0" fontId="15" fillId="7" borderId="19" xfId="0" applyFont="1" applyFill="1" applyBorder="1" applyAlignment="1">
      <alignment horizontal="right" vertical="center"/>
    </xf>
    <xf numFmtId="168" fontId="15" fillId="7" borderId="6" xfId="0" applyNumberFormat="1" applyFont="1" applyFill="1" applyBorder="1" applyAlignment="1">
      <alignment vertical="center"/>
    </xf>
    <xf numFmtId="168" fontId="10" fillId="0" borderId="6" xfId="1" applyNumberFormat="1" applyFont="1" applyBorder="1" applyAlignment="1">
      <alignment horizontal="right" vertical="center" wrapText="1"/>
    </xf>
    <xf numFmtId="168" fontId="13" fillId="7" borderId="9" xfId="1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/>
    </xf>
    <xf numFmtId="3" fontId="12" fillId="9" borderId="14" xfId="1" applyNumberFormat="1" applyFont="1" applyFill="1" applyBorder="1" applyAlignment="1">
      <alignment horizontal="right" vertical="center"/>
    </xf>
    <xf numFmtId="0" fontId="12" fillId="10" borderId="28" xfId="0" applyFont="1" applyFill="1" applyBorder="1" applyAlignment="1">
      <alignment horizontal="center" vertical="center"/>
    </xf>
    <xf numFmtId="3" fontId="12" fillId="10" borderId="15" xfId="1" applyNumberFormat="1" applyFont="1" applyFill="1" applyBorder="1" applyAlignment="1">
      <alignment horizontal="right" vertical="center"/>
    </xf>
    <xf numFmtId="0" fontId="16" fillId="11" borderId="28" xfId="0" applyFont="1" applyFill="1" applyBorder="1" applyAlignment="1">
      <alignment horizontal="center" vertical="center"/>
    </xf>
    <xf numFmtId="3" fontId="16" fillId="0" borderId="15" xfId="1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3" fontId="12" fillId="9" borderId="15" xfId="1" applyNumberFormat="1" applyFont="1" applyFill="1" applyBorder="1" applyAlignment="1">
      <alignment horizontal="right" vertical="center"/>
    </xf>
    <xf numFmtId="0" fontId="12" fillId="10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68" fontId="13" fillId="7" borderId="7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168" fontId="16" fillId="12" borderId="12" xfId="1" applyNumberFormat="1" applyFont="1" applyFill="1" applyBorder="1" applyAlignment="1">
      <alignment vertical="center" wrapText="1"/>
    </xf>
    <xf numFmtId="170" fontId="16" fillId="12" borderId="15" xfId="5" applyNumberFormat="1" applyFont="1" applyFill="1" applyBorder="1" applyAlignment="1">
      <alignment vertical="center" wrapText="1"/>
    </xf>
    <xf numFmtId="170" fontId="16" fillId="12" borderId="18" xfId="5" applyNumberFormat="1" applyFont="1" applyFill="1" applyBorder="1" applyAlignment="1">
      <alignment vertical="center" wrapText="1"/>
    </xf>
    <xf numFmtId="168" fontId="16" fillId="12" borderId="38" xfId="1" applyNumberFormat="1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center"/>
    </xf>
    <xf numFmtId="168" fontId="13" fillId="7" borderId="7" xfId="1" applyNumberFormat="1" applyFont="1" applyFill="1" applyBorder="1" applyAlignment="1">
      <alignment vertical="center"/>
    </xf>
    <xf numFmtId="170" fontId="16" fillId="12" borderId="21" xfId="5" applyNumberFormat="1" applyFont="1" applyFill="1" applyBorder="1" applyAlignment="1">
      <alignment vertical="center" wrapText="1"/>
    </xf>
    <xf numFmtId="168" fontId="16" fillId="12" borderId="11" xfId="1" applyNumberFormat="1" applyFont="1" applyFill="1" applyBorder="1" applyAlignment="1">
      <alignment vertical="center" wrapText="1"/>
    </xf>
    <xf numFmtId="0" fontId="12" fillId="8" borderId="6" xfId="0" applyFont="1" applyFill="1" applyBorder="1" applyAlignment="1">
      <alignment vertical="center"/>
    </xf>
    <xf numFmtId="168" fontId="12" fillId="8" borderId="7" xfId="1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4" borderId="2" xfId="0" applyFont="1" applyFill="1" applyBorder="1" applyAlignment="1">
      <alignment horizontal="justify" vertical="center" wrapText="1"/>
    </xf>
    <xf numFmtId="168" fontId="20" fillId="4" borderId="2" xfId="1" applyNumberFormat="1" applyFont="1" applyFill="1" applyBorder="1" applyAlignment="1">
      <alignment horizontal="justify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left" vertical="center" indent="1"/>
    </xf>
    <xf numFmtId="0" fontId="17" fillId="4" borderId="14" xfId="0" applyFont="1" applyFill="1" applyBorder="1" applyAlignment="1">
      <alignment horizontal="left" vertical="center" indent="2"/>
    </xf>
    <xf numFmtId="0" fontId="17" fillId="4" borderId="15" xfId="0" applyFont="1" applyFill="1" applyBorder="1" applyAlignment="1">
      <alignment horizontal="left" vertical="center" indent="2"/>
    </xf>
    <xf numFmtId="0" fontId="17" fillId="4" borderId="39" xfId="0" applyFont="1" applyFill="1" applyBorder="1" applyAlignment="1">
      <alignment horizontal="left" vertical="center" indent="2"/>
    </xf>
    <xf numFmtId="0" fontId="17" fillId="12" borderId="5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 indent="2"/>
    </xf>
    <xf numFmtId="0" fontId="21" fillId="4" borderId="5" xfId="0" applyFont="1" applyFill="1" applyBorder="1" applyAlignment="1">
      <alignment horizontal="left" vertical="center" indent="1"/>
    </xf>
    <xf numFmtId="168" fontId="21" fillId="4" borderId="7" xfId="1" applyNumberFormat="1" applyFont="1" applyFill="1" applyBorder="1" applyAlignment="1">
      <alignment horizontal="justify" vertical="center" wrapText="1"/>
    </xf>
    <xf numFmtId="168" fontId="17" fillId="4" borderId="35" xfId="1" applyNumberFormat="1" applyFont="1" applyFill="1" applyBorder="1" applyAlignment="1">
      <alignment horizontal="justify" vertical="center" wrapText="1"/>
    </xf>
    <xf numFmtId="168" fontId="17" fillId="4" borderId="12" xfId="1" applyNumberFormat="1" applyFont="1" applyFill="1" applyBorder="1" applyAlignment="1">
      <alignment horizontal="justify" vertical="center" wrapText="1"/>
    </xf>
    <xf numFmtId="168" fontId="17" fillId="4" borderId="13" xfId="1" applyNumberFormat="1" applyFont="1" applyFill="1" applyBorder="1" applyAlignment="1">
      <alignment horizontal="justify" vertical="center" wrapText="1"/>
    </xf>
    <xf numFmtId="168" fontId="17" fillId="12" borderId="19" xfId="1" applyNumberFormat="1" applyFont="1" applyFill="1" applyBorder="1" applyAlignment="1">
      <alignment horizontal="justify" vertical="center" wrapText="1"/>
    </xf>
    <xf numFmtId="168" fontId="17" fillId="4" borderId="11" xfId="1" applyNumberFormat="1" applyFont="1" applyFill="1" applyBorder="1" applyAlignment="1">
      <alignment horizontal="justify" vertical="center" wrapText="1"/>
    </xf>
    <xf numFmtId="168" fontId="21" fillId="4" borderId="6" xfId="1" applyNumberFormat="1" applyFont="1" applyFill="1" applyBorder="1" applyAlignment="1">
      <alignment horizontal="justify" vertical="center" wrapText="1"/>
    </xf>
    <xf numFmtId="0" fontId="0" fillId="2" borderId="1" xfId="0" applyFill="1" applyBorder="1"/>
    <xf numFmtId="49" fontId="10" fillId="3" borderId="6" xfId="0" applyNumberFormat="1" applyFont="1" applyFill="1" applyBorder="1" applyAlignment="1">
      <alignment vertical="center" wrapText="1"/>
    </xf>
    <xf numFmtId="0" fontId="9" fillId="27" borderId="6" xfId="0" applyFont="1" applyFill="1" applyBorder="1" applyAlignment="1">
      <alignment vertical="center" wrapText="1"/>
    </xf>
    <xf numFmtId="49" fontId="9" fillId="27" borderId="6" xfId="0" applyNumberFormat="1" applyFont="1" applyFill="1" applyBorder="1" applyAlignment="1">
      <alignment vertical="center" wrapText="1"/>
    </xf>
    <xf numFmtId="0" fontId="9" fillId="27" borderId="19" xfId="0" applyFont="1" applyFill="1" applyBorder="1" applyAlignment="1">
      <alignment vertical="center" wrapText="1"/>
    </xf>
    <xf numFmtId="168" fontId="9" fillId="27" borderId="6" xfId="1" applyNumberFormat="1" applyFont="1" applyFill="1" applyBorder="1" applyAlignment="1">
      <alignment horizontal="left" vertical="center" wrapText="1"/>
    </xf>
    <xf numFmtId="0" fontId="10" fillId="15" borderId="6" xfId="0" applyFont="1" applyFill="1" applyBorder="1" applyAlignment="1">
      <alignment vertical="center" wrapText="1"/>
    </xf>
    <xf numFmtId="49" fontId="10" fillId="15" borderId="6" xfId="0" applyNumberFormat="1" applyFont="1" applyFill="1" applyBorder="1" applyAlignment="1">
      <alignment vertical="center" wrapText="1"/>
    </xf>
    <xf numFmtId="0" fontId="10" fillId="15" borderId="19" xfId="0" applyFont="1" applyFill="1" applyBorder="1" applyAlignment="1">
      <alignment vertical="center" wrapText="1"/>
    </xf>
    <xf numFmtId="168" fontId="10" fillId="15" borderId="6" xfId="1" applyNumberFormat="1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vertical="center" wrapText="1"/>
    </xf>
    <xf numFmtId="49" fontId="10" fillId="8" borderId="6" xfId="0" applyNumberFormat="1" applyFont="1" applyFill="1" applyBorder="1" applyAlignment="1">
      <alignment vertical="center" wrapText="1"/>
    </xf>
    <xf numFmtId="0" fontId="10" fillId="8" borderId="19" xfId="0" applyFont="1" applyFill="1" applyBorder="1" applyAlignment="1">
      <alignment vertical="center" wrapText="1"/>
    </xf>
    <xf numFmtId="168" fontId="10" fillId="8" borderId="6" xfId="1" applyNumberFormat="1" applyFont="1" applyFill="1" applyBorder="1" applyAlignment="1">
      <alignment horizontal="left" vertical="center" wrapText="1"/>
    </xf>
    <xf numFmtId="167" fontId="0" fillId="0" borderId="0" xfId="0" applyNumberFormat="1"/>
    <xf numFmtId="0" fontId="0" fillId="28" borderId="1" xfId="0" applyFill="1" applyBorder="1"/>
    <xf numFmtId="168" fontId="0" fillId="28" borderId="1" xfId="1" applyNumberFormat="1" applyFont="1" applyFill="1" applyBorder="1"/>
    <xf numFmtId="0" fontId="4" fillId="0" borderId="40" xfId="0" applyFont="1" applyBorder="1" applyAlignment="1">
      <alignment horizontal="center" vertical="center" wrapText="1"/>
    </xf>
    <xf numFmtId="167" fontId="4" fillId="0" borderId="40" xfId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67" fontId="4" fillId="0" borderId="22" xfId="1" applyFont="1" applyBorder="1" applyAlignment="1">
      <alignment horizontal="center" vertical="center" wrapText="1"/>
    </xf>
    <xf numFmtId="0" fontId="0" fillId="28" borderId="1" xfId="0" applyFill="1" applyBorder="1" applyAlignment="1">
      <alignment horizontal="left"/>
    </xf>
    <xf numFmtId="168" fontId="0" fillId="2" borderId="1" xfId="1" applyNumberFormat="1" applyFont="1" applyFill="1" applyBorder="1"/>
    <xf numFmtId="168" fontId="0" fillId="0" borderId="0" xfId="0" applyNumberFormat="1"/>
    <xf numFmtId="10" fontId="0" fillId="0" borderId="0" xfId="45" applyNumberFormat="1" applyFont="1" applyAlignment="1">
      <alignment horizontal="center"/>
    </xf>
    <xf numFmtId="167" fontId="0" fillId="0" borderId="0" xfId="1" applyFont="1" applyAlignment="1">
      <alignment vertical="center" wrapText="1"/>
    </xf>
    <xf numFmtId="167" fontId="17" fillId="4" borderId="12" xfId="1" applyFont="1" applyFill="1" applyBorder="1" applyAlignment="1">
      <alignment horizontal="justify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left" vertical="center" indent="1"/>
    </xf>
    <xf numFmtId="168" fontId="29" fillId="4" borderId="7" xfId="1" applyNumberFormat="1" applyFont="1" applyFill="1" applyBorder="1" applyAlignment="1">
      <alignment horizontal="justify" vertical="center" wrapText="1"/>
    </xf>
    <xf numFmtId="0" fontId="30" fillId="4" borderId="14" xfId="0" applyFont="1" applyFill="1" applyBorder="1" applyAlignment="1">
      <alignment horizontal="left" vertical="center" indent="2"/>
    </xf>
    <xf numFmtId="168" fontId="30" fillId="4" borderId="35" xfId="1" applyNumberFormat="1" applyFont="1" applyFill="1" applyBorder="1" applyAlignment="1">
      <alignment horizontal="justify" vertical="center" wrapText="1"/>
    </xf>
    <xf numFmtId="0" fontId="30" fillId="4" borderId="15" xfId="0" applyFont="1" applyFill="1" applyBorder="1" applyAlignment="1">
      <alignment horizontal="left" vertical="center" indent="2"/>
    </xf>
    <xf numFmtId="168" fontId="30" fillId="4" borderId="12" xfId="1" applyNumberFormat="1" applyFont="1" applyFill="1" applyBorder="1" applyAlignment="1">
      <alignment horizontal="justify" vertical="center" wrapText="1"/>
    </xf>
    <xf numFmtId="167" fontId="30" fillId="4" borderId="12" xfId="1" applyFont="1" applyFill="1" applyBorder="1" applyAlignment="1">
      <alignment horizontal="justify" vertical="center" wrapText="1"/>
    </xf>
    <xf numFmtId="0" fontId="30" fillId="4" borderId="39" xfId="0" applyFont="1" applyFill="1" applyBorder="1" applyAlignment="1">
      <alignment horizontal="left" vertical="center" indent="2"/>
    </xf>
    <xf numFmtId="168" fontId="30" fillId="4" borderId="13" xfId="1" applyNumberFormat="1" applyFont="1" applyFill="1" applyBorder="1" applyAlignment="1">
      <alignment horizontal="justify" vertical="center" wrapText="1"/>
    </xf>
    <xf numFmtId="0" fontId="30" fillId="12" borderId="5" xfId="0" applyFont="1" applyFill="1" applyBorder="1" applyAlignment="1">
      <alignment horizontal="left" vertical="center"/>
    </xf>
    <xf numFmtId="168" fontId="30" fillId="12" borderId="19" xfId="1" applyNumberFormat="1" applyFont="1" applyFill="1" applyBorder="1" applyAlignment="1">
      <alignment horizontal="justify" vertical="center" wrapText="1"/>
    </xf>
    <xf numFmtId="0" fontId="30" fillId="4" borderId="21" xfId="0" applyFont="1" applyFill="1" applyBorder="1" applyAlignment="1">
      <alignment horizontal="left" vertical="center" indent="2"/>
    </xf>
    <xf numFmtId="168" fontId="30" fillId="4" borderId="11" xfId="1" applyNumberFormat="1" applyFont="1" applyFill="1" applyBorder="1" applyAlignment="1">
      <alignment horizontal="justify" vertical="center" wrapText="1"/>
    </xf>
    <xf numFmtId="0" fontId="29" fillId="4" borderId="5" xfId="0" applyFont="1" applyFill="1" applyBorder="1" applyAlignment="1">
      <alignment horizontal="left" vertical="center" indent="1"/>
    </xf>
    <xf numFmtId="168" fontId="29" fillId="4" borderId="6" xfId="1" applyNumberFormat="1" applyFont="1" applyFill="1" applyBorder="1" applyAlignment="1">
      <alignment horizontal="justify" vertical="center" wrapText="1"/>
    </xf>
    <xf numFmtId="166" fontId="0" fillId="0" borderId="0" xfId="46" applyFont="1"/>
    <xf numFmtId="0" fontId="0" fillId="0" borderId="0" xfId="0" applyAlignment="1">
      <alignment horizontal="right"/>
    </xf>
    <xf numFmtId="166" fontId="0" fillId="0" borderId="0" xfId="0" applyNumberFormat="1"/>
    <xf numFmtId="168" fontId="0" fillId="29" borderId="1" xfId="1" applyNumberFormat="1" applyFont="1" applyFill="1" applyBorder="1"/>
    <xf numFmtId="167" fontId="4" fillId="0" borderId="0" xfId="1" applyFont="1" applyBorder="1" applyAlignment="1">
      <alignment horizontal="center" vertical="center" wrapText="1"/>
    </xf>
    <xf numFmtId="168" fontId="0" fillId="2" borderId="0" xfId="1" applyNumberFormat="1" applyFont="1" applyFill="1" applyBorder="1"/>
    <xf numFmtId="4" fontId="0" fillId="0" borderId="0" xfId="0" applyNumberFormat="1"/>
    <xf numFmtId="0" fontId="0" fillId="29" borderId="0" xfId="0" applyFill="1"/>
    <xf numFmtId="0" fontId="0" fillId="29" borderId="1" xfId="0" applyFill="1" applyBorder="1"/>
    <xf numFmtId="0" fontId="0" fillId="29" borderId="1" xfId="0" applyFill="1" applyBorder="1" applyAlignment="1">
      <alignment horizontal="left"/>
    </xf>
    <xf numFmtId="0" fontId="0" fillId="29" borderId="0" xfId="1" applyNumberFormat="1" applyFont="1" applyFill="1" applyBorder="1"/>
    <xf numFmtId="168" fontId="0" fillId="29" borderId="2" xfId="1" applyNumberFormat="1" applyFont="1" applyFill="1" applyBorder="1"/>
    <xf numFmtId="4" fontId="0" fillId="29" borderId="0" xfId="0" applyNumberFormat="1" applyFill="1"/>
    <xf numFmtId="0" fontId="0" fillId="30" borderId="0" xfId="0" applyFill="1"/>
    <xf numFmtId="0" fontId="0" fillId="30" borderId="1" xfId="0" applyFill="1" applyBorder="1"/>
    <xf numFmtId="168" fontId="0" fillId="30" borderId="1" xfId="1" applyNumberFormat="1" applyFont="1" applyFill="1" applyBorder="1"/>
    <xf numFmtId="0" fontId="0" fillId="30" borderId="1" xfId="0" applyFill="1" applyBorder="1" applyAlignment="1">
      <alignment horizontal="left"/>
    </xf>
    <xf numFmtId="0" fontId="0" fillId="30" borderId="0" xfId="1" applyNumberFormat="1" applyFont="1" applyFill="1" applyBorder="1"/>
    <xf numFmtId="168" fontId="0" fillId="30" borderId="2" xfId="1" applyNumberFormat="1" applyFont="1" applyFill="1" applyBorder="1"/>
    <xf numFmtId="4" fontId="0" fillId="30" borderId="0" xfId="0" applyNumberFormat="1" applyFill="1"/>
    <xf numFmtId="0" fontId="29" fillId="4" borderId="6" xfId="0" applyFont="1" applyFill="1" applyBorder="1" applyAlignment="1">
      <alignment horizontal="left" vertical="center" wrapText="1" indent="1"/>
    </xf>
    <xf numFmtId="167" fontId="0" fillId="0" borderId="0" xfId="45" applyNumberFormat="1" applyFont="1"/>
    <xf numFmtId="0" fontId="29" fillId="4" borderId="39" xfId="0" applyFont="1" applyFill="1" applyBorder="1" applyAlignment="1">
      <alignment horizontal="left" vertical="center" indent="2"/>
    </xf>
    <xf numFmtId="168" fontId="29" fillId="4" borderId="13" xfId="1" applyNumberFormat="1" applyFont="1" applyFill="1" applyBorder="1" applyAlignment="1">
      <alignment horizontal="justify" vertical="center" wrapText="1"/>
    </xf>
    <xf numFmtId="167" fontId="30" fillId="4" borderId="11" xfId="1" applyFont="1" applyFill="1" applyBorder="1" applyAlignment="1">
      <alignment horizontal="justify" vertical="center" wrapText="1"/>
    </xf>
    <xf numFmtId="167" fontId="30" fillId="4" borderId="13" xfId="1" applyFont="1" applyFill="1" applyBorder="1" applyAlignment="1">
      <alignment horizontal="justify" vertical="center" wrapText="1"/>
    </xf>
    <xf numFmtId="167" fontId="29" fillId="4" borderId="13" xfId="1" applyFont="1" applyFill="1" applyBorder="1" applyAlignment="1">
      <alignment horizontal="justify" vertical="center" wrapText="1"/>
    </xf>
    <xf numFmtId="3" fontId="18" fillId="0" borderId="0" xfId="0" applyNumberFormat="1" applyFont="1"/>
    <xf numFmtId="164" fontId="0" fillId="0" borderId="0" xfId="0" applyNumberFormat="1"/>
    <xf numFmtId="0" fontId="13" fillId="6" borderId="0" xfId="0" applyFont="1" applyFill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3" fontId="0" fillId="2" borderId="0" xfId="0" applyNumberFormat="1" applyFill="1"/>
    <xf numFmtId="3" fontId="0" fillId="32" borderId="0" xfId="0" applyNumberFormat="1" applyFill="1"/>
    <xf numFmtId="3" fontId="0" fillId="33" borderId="0" xfId="0" applyNumberFormat="1" applyFill="1"/>
    <xf numFmtId="0" fontId="0" fillId="31" borderId="0" xfId="0" applyFill="1"/>
    <xf numFmtId="0" fontId="0" fillId="31" borderId="1" xfId="0" applyFill="1" applyBorder="1"/>
    <xf numFmtId="168" fontId="0" fillId="31" borderId="1" xfId="1" applyNumberFormat="1" applyFont="1" applyFill="1" applyBorder="1"/>
    <xf numFmtId="0" fontId="0" fillId="31" borderId="1" xfId="0" applyFill="1" applyBorder="1" applyAlignment="1">
      <alignment horizontal="left"/>
    </xf>
    <xf numFmtId="168" fontId="0" fillId="31" borderId="0" xfId="1" applyNumberFormat="1" applyFont="1" applyFill="1" applyBorder="1"/>
    <xf numFmtId="0" fontId="0" fillId="31" borderId="0" xfId="1" applyNumberFormat="1" applyFont="1" applyFill="1" applyBorder="1"/>
    <xf numFmtId="168" fontId="0" fillId="31" borderId="2" xfId="1" applyNumberFormat="1" applyFont="1" applyFill="1" applyBorder="1"/>
    <xf numFmtId="167" fontId="0" fillId="31" borderId="0" xfId="0" applyNumberFormat="1" applyFill="1"/>
    <xf numFmtId="3" fontId="12" fillId="34" borderId="15" xfId="1" applyNumberFormat="1" applyFont="1" applyFill="1" applyBorder="1" applyAlignment="1">
      <alignment horizontal="right" vertical="center"/>
    </xf>
    <xf numFmtId="167" fontId="18" fillId="0" borderId="0" xfId="1" applyFont="1"/>
    <xf numFmtId="167" fontId="18" fillId="0" borderId="0" xfId="0" applyNumberFormat="1" applyFont="1"/>
    <xf numFmtId="165" fontId="0" fillId="0" borderId="1" xfId="0" applyNumberFormat="1" applyBorder="1" applyAlignment="1" applyProtection="1">
      <alignment horizontal="right" vertical="center"/>
      <protection locked="0"/>
    </xf>
    <xf numFmtId="3" fontId="31" fillId="0" borderId="0" xfId="0" applyNumberFormat="1" applyFont="1"/>
    <xf numFmtId="167" fontId="31" fillId="0" borderId="0" xfId="1" applyFont="1"/>
    <xf numFmtId="0" fontId="31" fillId="0" borderId="0" xfId="0" applyFont="1"/>
    <xf numFmtId="166" fontId="18" fillId="0" borderId="0" xfId="46" applyFont="1"/>
    <xf numFmtId="166" fontId="18" fillId="0" borderId="0" xfId="0" applyNumberFormat="1" applyFont="1"/>
    <xf numFmtId="0" fontId="16" fillId="0" borderId="18" xfId="0" applyFont="1" applyBorder="1" applyAlignment="1">
      <alignment horizontal="center" vertical="center"/>
    </xf>
    <xf numFmtId="168" fontId="18" fillId="0" borderId="0" xfId="0" applyNumberFormat="1" applyFont="1"/>
    <xf numFmtId="172" fontId="0" fillId="0" borderId="0" xfId="0" applyNumberFormat="1"/>
    <xf numFmtId="165" fontId="0" fillId="0" borderId="0" xfId="0" applyNumberFormat="1"/>
    <xf numFmtId="170" fontId="14" fillId="12" borderId="0" xfId="5" applyNumberFormat="1" applyFont="1" applyFill="1" applyAlignment="1">
      <alignment horizontal="center" vertical="center" wrapText="1"/>
    </xf>
    <xf numFmtId="170" fontId="27" fillId="12" borderId="0" xfId="5" applyNumberFormat="1" applyFont="1" applyFill="1" applyAlignment="1">
      <alignment horizontal="center" vertical="center" wrapText="1"/>
    </xf>
    <xf numFmtId="170" fontId="14" fillId="12" borderId="0" xfId="5" applyNumberFormat="1" applyFont="1" applyFill="1" applyAlignment="1">
      <alignment horizontal="center" vertical="center"/>
    </xf>
    <xf numFmtId="2" fontId="18" fillId="0" borderId="0" xfId="0" applyNumberFormat="1" applyFont="1"/>
    <xf numFmtId="167" fontId="18" fillId="2" borderId="0" xfId="1" applyFont="1" applyFill="1"/>
    <xf numFmtId="168" fontId="29" fillId="4" borderId="0" xfId="1" applyNumberFormat="1" applyFont="1" applyFill="1" applyBorder="1" applyAlignment="1">
      <alignment horizontal="justify" vertical="center" wrapText="1"/>
    </xf>
    <xf numFmtId="168" fontId="30" fillId="4" borderId="0" xfId="1" applyNumberFormat="1" applyFont="1" applyFill="1" applyBorder="1" applyAlignment="1">
      <alignment horizontal="justify" vertical="center" wrapText="1"/>
    </xf>
    <xf numFmtId="168" fontId="30" fillId="12" borderId="0" xfId="1" applyNumberFormat="1" applyFont="1" applyFill="1" applyBorder="1" applyAlignment="1">
      <alignment horizontal="justify" vertical="center" wrapText="1"/>
    </xf>
    <xf numFmtId="168" fontId="20" fillId="4" borderId="0" xfId="1" applyNumberFormat="1" applyFont="1" applyFill="1" applyBorder="1" applyAlignment="1">
      <alignment horizontal="justify" vertical="center" wrapText="1"/>
    </xf>
    <xf numFmtId="0" fontId="0" fillId="2" borderId="0" xfId="0" applyFill="1"/>
    <xf numFmtId="167" fontId="0" fillId="2" borderId="0" xfId="1" applyFont="1" applyFill="1"/>
    <xf numFmtId="0" fontId="12" fillId="9" borderId="27" xfId="0" applyFont="1" applyFill="1" applyBorder="1" applyAlignment="1">
      <alignment horizontal="left" vertical="center" wrapText="1"/>
    </xf>
    <xf numFmtId="0" fontId="12" fillId="10" borderId="29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2" fillId="9" borderId="29" xfId="0" applyFont="1" applyFill="1" applyBorder="1" applyAlignment="1">
      <alignment vertical="center" wrapText="1"/>
    </xf>
    <xf numFmtId="0" fontId="12" fillId="10" borderId="29" xfId="0" applyFont="1" applyFill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3" fillId="7" borderId="7" xfId="0" applyFont="1" applyFill="1" applyBorder="1" applyAlignment="1">
      <alignment horizontal="right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170" fontId="14" fillId="12" borderId="24" xfId="5" applyNumberFormat="1" applyFont="1" applyFill="1" applyBorder="1" applyAlignment="1">
      <alignment horizontal="center" vertical="center" wrapText="1"/>
    </xf>
    <xf numFmtId="170" fontId="14" fillId="12" borderId="0" xfId="5" applyNumberFormat="1" applyFont="1" applyFill="1" applyAlignment="1">
      <alignment horizontal="center" vertical="center" wrapText="1"/>
    </xf>
    <xf numFmtId="170" fontId="14" fillId="12" borderId="25" xfId="5" applyNumberFormat="1" applyFont="1" applyFill="1" applyBorder="1" applyAlignment="1">
      <alignment horizontal="center" vertical="center" wrapText="1"/>
    </xf>
    <xf numFmtId="170" fontId="14" fillId="12" borderId="31" xfId="5" applyNumberFormat="1" applyFont="1" applyFill="1" applyBorder="1" applyAlignment="1">
      <alignment horizontal="center" vertical="center" wrapText="1"/>
    </xf>
    <xf numFmtId="170" fontId="14" fillId="12" borderId="32" xfId="5" applyNumberFormat="1" applyFont="1" applyFill="1" applyBorder="1" applyAlignment="1">
      <alignment horizontal="center" vertical="center" wrapText="1"/>
    </xf>
    <xf numFmtId="170" fontId="14" fillId="12" borderId="22" xfId="5" applyNumberFormat="1" applyFont="1" applyFill="1" applyBorder="1" applyAlignment="1">
      <alignment horizontal="center" vertical="center" wrapText="1"/>
    </xf>
    <xf numFmtId="170" fontId="14" fillId="12" borderId="8" xfId="5" applyNumberFormat="1" applyFont="1" applyFill="1" applyBorder="1" applyAlignment="1">
      <alignment horizontal="center" vertical="center" wrapText="1"/>
    </xf>
    <xf numFmtId="170" fontId="14" fillId="12" borderId="33" xfId="5" applyNumberFormat="1" applyFont="1" applyFill="1" applyBorder="1" applyAlignment="1">
      <alignment horizontal="center" vertical="center" wrapText="1"/>
    </xf>
    <xf numFmtId="170" fontId="14" fillId="12" borderId="10" xfId="5" applyNumberFormat="1" applyFont="1" applyFill="1" applyBorder="1" applyAlignment="1">
      <alignment horizontal="center" vertical="center" wrapText="1"/>
    </xf>
    <xf numFmtId="170" fontId="27" fillId="12" borderId="31" xfId="5" applyNumberFormat="1" applyFont="1" applyFill="1" applyBorder="1" applyAlignment="1">
      <alignment horizontal="center" vertical="center" wrapText="1"/>
    </xf>
    <xf numFmtId="170" fontId="27" fillId="12" borderId="32" xfId="5" applyNumberFormat="1" applyFont="1" applyFill="1" applyBorder="1" applyAlignment="1">
      <alignment horizontal="center" vertical="center" wrapText="1"/>
    </xf>
    <xf numFmtId="170" fontId="27" fillId="12" borderId="22" xfId="5" applyNumberFormat="1" applyFont="1" applyFill="1" applyBorder="1" applyAlignment="1">
      <alignment horizontal="center" vertical="center" wrapText="1"/>
    </xf>
    <xf numFmtId="170" fontId="27" fillId="12" borderId="24" xfId="5" applyNumberFormat="1" applyFont="1" applyFill="1" applyBorder="1" applyAlignment="1">
      <alignment horizontal="center" vertical="center" wrapText="1"/>
    </xf>
    <xf numFmtId="170" fontId="27" fillId="12" borderId="0" xfId="5" applyNumberFormat="1" applyFont="1" applyFill="1" applyAlignment="1">
      <alignment horizontal="center" vertical="center" wrapText="1"/>
    </xf>
    <xf numFmtId="170" fontId="27" fillId="12" borderId="25" xfId="5" applyNumberFormat="1" applyFont="1" applyFill="1" applyBorder="1" applyAlignment="1">
      <alignment horizontal="center" vertical="center" wrapText="1"/>
    </xf>
    <xf numFmtId="170" fontId="27" fillId="12" borderId="8" xfId="5" applyNumberFormat="1" applyFont="1" applyFill="1" applyBorder="1" applyAlignment="1">
      <alignment horizontal="center" vertical="center" wrapText="1"/>
    </xf>
    <xf numFmtId="170" fontId="27" fillId="12" borderId="33" xfId="5" applyNumberFormat="1" applyFont="1" applyFill="1" applyBorder="1" applyAlignment="1">
      <alignment horizontal="center" vertical="center" wrapText="1"/>
    </xf>
    <xf numFmtId="170" fontId="27" fillId="12" borderId="10" xfId="5" applyNumberFormat="1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170" fontId="14" fillId="12" borderId="8" xfId="5" applyNumberFormat="1" applyFont="1" applyFill="1" applyBorder="1" applyAlignment="1">
      <alignment horizontal="center" vertical="center"/>
    </xf>
    <xf numFmtId="170" fontId="14" fillId="12" borderId="33" xfId="5" applyNumberFormat="1" applyFont="1" applyFill="1" applyBorder="1" applyAlignment="1">
      <alignment horizontal="center" vertical="center"/>
    </xf>
    <xf numFmtId="170" fontId="14" fillId="12" borderId="10" xfId="5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170" fontId="14" fillId="12" borderId="31" xfId="5" applyNumberFormat="1" applyFont="1" applyFill="1" applyBorder="1" applyAlignment="1">
      <alignment horizontal="center" vertical="center"/>
    </xf>
    <xf numFmtId="170" fontId="14" fillId="12" borderId="32" xfId="5" applyNumberFormat="1" applyFont="1" applyFill="1" applyBorder="1" applyAlignment="1">
      <alignment horizontal="center" vertical="center"/>
    </xf>
    <xf numFmtId="170" fontId="14" fillId="12" borderId="22" xfId="5" applyNumberFormat="1" applyFont="1" applyFill="1" applyBorder="1" applyAlignment="1">
      <alignment horizontal="center" vertical="center"/>
    </xf>
    <xf numFmtId="170" fontId="14" fillId="12" borderId="24" xfId="5" applyNumberFormat="1" applyFont="1" applyFill="1" applyBorder="1" applyAlignment="1">
      <alignment horizontal="center" vertical="center"/>
    </xf>
    <xf numFmtId="170" fontId="14" fillId="12" borderId="0" xfId="5" applyNumberFormat="1" applyFont="1" applyFill="1" applyAlignment="1">
      <alignment horizontal="center" vertical="center"/>
    </xf>
    <xf numFmtId="170" fontId="14" fillId="12" borderId="25" xfId="5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15" fillId="7" borderId="5" xfId="14" applyFont="1" applyFill="1" applyBorder="1" applyAlignment="1">
      <alignment horizontal="center" vertical="center" wrapText="1"/>
    </xf>
    <xf numFmtId="0" fontId="15" fillId="7" borderId="7" xfId="14" applyFont="1" applyFill="1" applyBorder="1" applyAlignment="1">
      <alignment horizontal="center" vertical="center" wrapText="1"/>
    </xf>
  </cellXfs>
  <cellStyles count="47">
    <cellStyle name="Énfasis 1" xfId="17" xr:uid="{00000000-0005-0000-0000-000000000000}"/>
    <cellStyle name="Énfasis 2" xfId="18" xr:uid="{00000000-0005-0000-0000-000001000000}"/>
    <cellStyle name="Énfasis 3" xfId="19" xr:uid="{00000000-0005-0000-0000-000002000000}"/>
    <cellStyle name="Énfasis1 - 20%" xfId="20" xr:uid="{00000000-0005-0000-0000-000003000000}"/>
    <cellStyle name="Énfasis1 - 40%" xfId="21" xr:uid="{00000000-0005-0000-0000-000004000000}"/>
    <cellStyle name="Énfasis1 - 60%" xfId="22" xr:uid="{00000000-0005-0000-0000-000005000000}"/>
    <cellStyle name="Énfasis2 - 20%" xfId="23" xr:uid="{00000000-0005-0000-0000-000006000000}"/>
    <cellStyle name="Énfasis2 - 40%" xfId="24" xr:uid="{00000000-0005-0000-0000-000007000000}"/>
    <cellStyle name="Énfasis2 - 60%" xfId="25" xr:uid="{00000000-0005-0000-0000-000008000000}"/>
    <cellStyle name="Énfasis3 - 20%" xfId="26" xr:uid="{00000000-0005-0000-0000-000009000000}"/>
    <cellStyle name="Énfasis3 - 40%" xfId="27" xr:uid="{00000000-0005-0000-0000-00000A000000}"/>
    <cellStyle name="Énfasis3 - 60%" xfId="28" xr:uid="{00000000-0005-0000-0000-00000B000000}"/>
    <cellStyle name="Énfasis4 - 20%" xfId="29" xr:uid="{00000000-0005-0000-0000-00000C000000}"/>
    <cellStyle name="Énfasis4 - 40%" xfId="30" xr:uid="{00000000-0005-0000-0000-00000D000000}"/>
    <cellStyle name="Énfasis4 - 60%" xfId="31" xr:uid="{00000000-0005-0000-0000-00000E000000}"/>
    <cellStyle name="Énfasis5 - 20%" xfId="32" xr:uid="{00000000-0005-0000-0000-00000F000000}"/>
    <cellStyle name="Énfasis5 - 40%" xfId="33" xr:uid="{00000000-0005-0000-0000-000010000000}"/>
    <cellStyle name="Énfasis5 - 60%" xfId="34" xr:uid="{00000000-0005-0000-0000-000011000000}"/>
    <cellStyle name="Énfasis6 - 20%" xfId="35" xr:uid="{00000000-0005-0000-0000-000012000000}"/>
    <cellStyle name="Énfasis6 - 40%" xfId="36" xr:uid="{00000000-0005-0000-0000-000013000000}"/>
    <cellStyle name="Énfasis6 - 60%" xfId="37" xr:uid="{00000000-0005-0000-0000-000014000000}"/>
    <cellStyle name="Euro" xfId="38" xr:uid="{00000000-0005-0000-0000-000015000000}"/>
    <cellStyle name="Millares" xfId="1" builtinId="3"/>
    <cellStyle name="Millares 2" xfId="2" xr:uid="{00000000-0005-0000-0000-000017000000}"/>
    <cellStyle name="Millares 2 2" xfId="15" xr:uid="{00000000-0005-0000-0000-000018000000}"/>
    <cellStyle name="Millares 3" xfId="10" xr:uid="{00000000-0005-0000-0000-000019000000}"/>
    <cellStyle name="Millares 4" xfId="12" xr:uid="{00000000-0005-0000-0000-00001A000000}"/>
    <cellStyle name="Moneda" xfId="46" builtinId="4"/>
    <cellStyle name="Moneda 2" xfId="3" xr:uid="{00000000-0005-0000-0000-00001C000000}"/>
    <cellStyle name="Moneda 2 2" xfId="9" xr:uid="{00000000-0005-0000-0000-00001D000000}"/>
    <cellStyle name="Moneda 2 3" xfId="13" xr:uid="{00000000-0005-0000-0000-00001E000000}"/>
    <cellStyle name="Moneda 3" xfId="6" xr:uid="{00000000-0005-0000-0000-00001F000000}"/>
    <cellStyle name="Moneda 4" xfId="11" xr:uid="{00000000-0005-0000-0000-000020000000}"/>
    <cellStyle name="Moneda 5" xfId="16" xr:uid="{00000000-0005-0000-0000-000021000000}"/>
    <cellStyle name="Moneda 6" xfId="39" xr:uid="{00000000-0005-0000-0000-000022000000}"/>
    <cellStyle name="Normal" xfId="0" builtinId="0"/>
    <cellStyle name="Normal 2" xfId="4" xr:uid="{00000000-0005-0000-0000-000024000000}"/>
    <cellStyle name="Normal 2 2" xfId="5" xr:uid="{00000000-0005-0000-0000-000025000000}"/>
    <cellStyle name="Normal 2 3" xfId="7" xr:uid="{00000000-0005-0000-0000-000026000000}"/>
    <cellStyle name="Normal 2 4" xfId="8" xr:uid="{00000000-0005-0000-0000-000027000000}"/>
    <cellStyle name="Normal 2 5" xfId="40" xr:uid="{00000000-0005-0000-0000-000028000000}"/>
    <cellStyle name="Normal 3" xfId="14" xr:uid="{00000000-0005-0000-0000-000029000000}"/>
    <cellStyle name="Normal 3 2" xfId="41" xr:uid="{00000000-0005-0000-0000-00002A000000}"/>
    <cellStyle name="Normal 4" xfId="42" xr:uid="{00000000-0005-0000-0000-00002B000000}"/>
    <cellStyle name="Porcentaje" xfId="45" builtinId="5"/>
    <cellStyle name="Porcentual 2" xfId="43" xr:uid="{00000000-0005-0000-0000-00002D000000}"/>
    <cellStyle name="Título de hoja" xfId="44" xr:uid="{00000000-0005-0000-0000-00002E000000}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styles" Target="styles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theme" Target="theme/theme1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pivotCacheDefinition" Target="pivotCache/pivotCacheDefinition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calcChain" Target="calcChain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 /><Relationship Id="rId1" Type="http://schemas.openxmlformats.org/officeDocument/2006/relationships/image" Target="../media/image4.png" 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19051</xdr:rowOff>
    </xdr:from>
    <xdr:to>
      <xdr:col>1</xdr:col>
      <xdr:colOff>2047875</xdr:colOff>
      <xdr:row>3</xdr:row>
      <xdr:rowOff>205927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47626"/>
          <a:ext cx="1724025" cy="7012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</xdr:rowOff>
    </xdr:from>
    <xdr:to>
      <xdr:col>3</xdr:col>
      <xdr:colOff>1343025</xdr:colOff>
      <xdr:row>3</xdr:row>
      <xdr:rowOff>225619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47626"/>
          <a:ext cx="1819275" cy="739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9526</xdr:rowOff>
    </xdr:from>
    <xdr:to>
      <xdr:col>1</xdr:col>
      <xdr:colOff>1781175</xdr:colOff>
      <xdr:row>3</xdr:row>
      <xdr:rowOff>237414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888" y="38101"/>
          <a:ext cx="1590675" cy="6184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9526</xdr:rowOff>
    </xdr:from>
    <xdr:to>
      <xdr:col>1</xdr:col>
      <xdr:colOff>1781175</xdr:colOff>
      <xdr:row>3</xdr:row>
      <xdr:rowOff>237414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38101"/>
          <a:ext cx="1590675" cy="646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1</xdr:row>
      <xdr:rowOff>32108</xdr:rowOff>
    </xdr:from>
    <xdr:to>
      <xdr:col>1</xdr:col>
      <xdr:colOff>1755169</xdr:colOff>
      <xdr:row>3</xdr:row>
      <xdr:rowOff>197469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365" y="235451"/>
          <a:ext cx="1669551" cy="679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3162300</xdr:colOff>
      <xdr:row>331</xdr:row>
      <xdr:rowOff>238125</xdr:rowOff>
    </xdr:from>
    <xdr:to>
      <xdr:col>2</xdr:col>
      <xdr:colOff>3162300</xdr:colOff>
      <xdr:row>332</xdr:row>
      <xdr:rowOff>57150</xdr:rowOff>
    </xdr:to>
    <xdr:pic>
      <xdr:nvPicPr>
        <xdr:cNvPr id="2" name="image01.png" descr="C:\Documents and Settings\mfv-dt\Configuración local\Archivos temporales de Internet\Content.IE5\G9YBWLQB\MC900434750[2]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75" y="63198375"/>
          <a:ext cx="0" cy="571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0</xdr:colOff>
      <xdr:row>1</xdr:row>
      <xdr:rowOff>31060</xdr:rowOff>
    </xdr:from>
    <xdr:to>
      <xdr:col>2</xdr:col>
      <xdr:colOff>693669</xdr:colOff>
      <xdr:row>3</xdr:row>
      <xdr:rowOff>124001</xdr:rowOff>
    </xdr:to>
    <xdr:pic>
      <xdr:nvPicPr>
        <xdr:cNvPr id="3" name="2 Imagen" descr="cropped-01@4x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060" y="93180"/>
          <a:ext cx="1501223" cy="6106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59004</xdr:colOff>
      <xdr:row>1</xdr:row>
      <xdr:rowOff>25289</xdr:rowOff>
    </xdr:from>
    <xdr:to>
      <xdr:col>1</xdr:col>
      <xdr:colOff>1551125</xdr:colOff>
      <xdr:row>3</xdr:row>
      <xdr:rowOff>92722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79" y="101152"/>
          <a:ext cx="1492121" cy="6069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38101</xdr:rowOff>
    </xdr:from>
    <xdr:to>
      <xdr:col>3</xdr:col>
      <xdr:colOff>733426</xdr:colOff>
      <xdr:row>4</xdr:row>
      <xdr:rowOff>893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6" y="104776"/>
          <a:ext cx="1828800" cy="7438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57151</xdr:rowOff>
    </xdr:from>
    <xdr:to>
      <xdr:col>3</xdr:col>
      <xdr:colOff>1200151</xdr:colOff>
      <xdr:row>3</xdr:row>
      <xdr:rowOff>212220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57151"/>
          <a:ext cx="1809750" cy="7360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1438275</xdr:colOff>
      <xdr:row>3</xdr:row>
      <xdr:rowOff>70651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38100"/>
          <a:ext cx="1438275" cy="58500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904.524471180557" createdVersion="6" refreshedVersion="6" minRefreshableVersion="3" recordCount="798" xr:uid="{00000000-000A-0000-FFFF-FFFF01000000}">
  <cacheSource type="worksheet">
    <worksheetSource ref="D2:Q800" sheet="BASE"/>
  </cacheSource>
  <cacheFields count="14">
    <cacheField name="UNIDAD RESPONSABLE" numFmtId="0">
      <sharedItems count="61">
        <s v="034 SALA DE REGIDORES"/>
        <s v="001 AGENTES MUNICIPALES"/>
        <s v="002 SERVICIOS MEDICOS MUNICIPALES"/>
        <s v="003 JURIDICO"/>
        <s v="004 PRESIDENCIA OFICINA"/>
        <s v="005 PADRON Y LICENCIAS"/>
        <s v="006 RASTRO MUNICIPAL"/>
        <s v="007 PATRIMONIO"/>
        <s v="008 CATASTRO E IMPUESTO PREDIAL"/>
        <s v="009 REGISTRO CIVIL"/>
        <s v="010 OBRAS PUBLICAS"/>
        <s v="011 DEPTO  DE DEPORTES"/>
        <s v="012 TESORERIA"/>
        <s v="014 COMUNICACION SOCIAL"/>
        <s v="015 SINDICATURA"/>
        <s v="016 HUIZACHERA"/>
        <s v="017 CASTILLO"/>
        <s v="018 SAN JOSE DEL 15"/>
        <s v="020 PINTITAS"/>
        <s v="022 EL VERDE"/>
        <s v="023 SIMAPES"/>
        <s v="024 SERVICIOS PUBLICOS"/>
        <s v="025 PARQUES Y JARDINES"/>
        <s v="026 PINTAS"/>
        <s v="027 SEGURIDAD PUBLICA"/>
        <s v="030 ECOLOGIA"/>
        <s v="036 TRANSITO"/>
        <s v="037 PROTECCION CIVIL"/>
        <s v="039 CEMENTERIOS"/>
        <s v="041 PROMOCION ECONOM"/>
        <s v="042 DESARROLLO SOCIAL"/>
        <s v="044 PLANEACION Y COORDX ADMTVAX"/>
        <s v="045 EDUCACION PUBLICA"/>
        <s v="047 DEPTO DE APREMIOS"/>
        <s v="048 JUZGADO MUNICIPAL"/>
        <s v="049 ARCHIVO MUNICIPAL"/>
        <s v="050 SECRETARIA DE HX AYUNTAMIENTO"/>
        <s v="070 DIF ELSALTO"/>
        <s v="071 ALUMBRADO PUBLICO"/>
        <s v="073 MANT VEHICULOS"/>
        <s v="083 MERCADOS"/>
        <s v="089 CONTRALORIA MUNICIPAL"/>
        <s v="103 CONTROL DE GESTION POLITICA Y GUBERNAMEN"/>
        <s v="107 DIRECCION DE ASUNTOS INTERNOS"/>
        <s v="112 INSTITUTO DE LA JUVENTUD"/>
        <s v="113 INSTITUTO MUNICIPAL DE LA MUJER"/>
        <s v="128 CENTRO DE ANTENCION PARA LA DISCAPACIDAD"/>
        <s v="132 ADMINISTRACION GUBERNAMENTAL"/>
        <s v="133 DIRECCION GENERAL DE RECURSOS HUMANOS"/>
        <s v="134 DIRECCION DE REGLAMENTOS"/>
        <s v="136 PRESIDENCIA"/>
        <s v="137 PARTICIPACION CIUDADANA"/>
        <s v="143 MEJORA REGULATORIA"/>
        <s v="146 RELACIONES PUBLICAS"/>
        <s v="157 DIRECCION DE ADQUISICIONES"/>
        <s v="158 DIRECCION DE TEC DE LA INFORMACION"/>
        <s v="159 DIRECCION DE TRANSPARENCIA"/>
        <s v="166 DIRECCION DE CULTURA"/>
        <s v="167 SERVICIOS GENERALES"/>
        <s v="169 ASEO PUBLICO"/>
        <s v="170 PREVENCION DEL DELITO"/>
      </sharedItems>
    </cacheField>
    <cacheField name="DIRECCIÓN" numFmtId="0">
      <sharedItems containsBlank="1"/>
    </cacheField>
    <cacheField name="UNIDAD" numFmtId="0">
      <sharedItems containsBlank="1"/>
    </cacheField>
    <cacheField name="CONAC FIN" numFmtId="0">
      <sharedItems containsBlank="1" count="30">
        <s v="1.1.1 Legislación"/>
        <s v="2.2.6 Servicios Comunales"/>
        <s v="2.3.1 Prestación de Servicios de Salud a la Comunidad"/>
        <s v="1.3.5 Asuntos Jurídicos"/>
        <s v="1.3.1 Presidencia / Gubernatura"/>
        <s v="1.8.1 Servicios Registrales, Administrativos y Patrimoniales"/>
        <s v="1.3.3 Preservación y Cuidado del Patrimonio Público"/>
        <s v="2.2.1 Urbanización"/>
        <s v="2.4.1 Deporte y Recreación"/>
        <s v="1.5.2 Asuntos Hacendarios"/>
        <s v="1.8.3 Servicios de Comunicación y Medios"/>
        <s v="2.2.3 Abastecimiento de Agua"/>
        <s v="1.7.1 Policía"/>
        <s v="2.1.6 Otros de Protección Ambiental"/>
        <s v="1.7.3 Otros Asuntos de Orden Público y Seguridad"/>
        <s v="1.7.2 Protección Civil"/>
        <s v="3.1.1 Asuntos Económicos y Comerciales en General"/>
        <s v="2.2.7 Desarrollo Regional"/>
        <s v="1.3.4 Función Pública"/>
        <s v="2.5.1 Educación Básica"/>
        <s v="1.2.2 Procuración de Justicia"/>
        <s v="2.6.3 Familia e Hijos"/>
        <s v="2.2.4 Alumbrado Público"/>
        <s v="2.7.1 Otros Asuntos Sociales"/>
        <s v="2.6.8 Otros Grupos Vulnerables"/>
        <s v="2.4.2 Cultura"/>
        <s v="2.1.1 Ordenación de Desechos"/>
        <s v="4.1.1 Deuda Pública Interna"/>
        <s v="4.4.1 Adeudos de Ejercicios Fiscales Anteriores"/>
        <m u="1"/>
      </sharedItems>
    </cacheField>
    <cacheField name="CONAC PROGRAMATICO" numFmtId="0">
      <sharedItems containsBlank="1" count="13">
        <s v="O APOYO A LA FUNCIÓN PÚBLICA Y AL MEJORAMIENTO DE LA GESTIÓN"/>
        <s v="E PRESTACIÓN DE SERVICIOS PÚBLICOS"/>
        <s v="B PROVISIÓN DE BIENES PÚBLICOS"/>
        <s v="M APOYO AL PROCESO PRESUPUESTARIO Y PARA MEJORAR LA EFICIENCIA INSTITUCIONAL"/>
        <s v="R ESPECÍFICOS"/>
        <s v="F PROMOCIÓN Y FOMENTO"/>
        <s v="G REGULACIÓN Y SUPERVISIÓN"/>
        <s v="L OBLIGACIONES DE CUMPLIMIENTO DE RESOLUCIÓN JURISDICCIONAL"/>
        <s v="U OTROS SUBSIDIOS"/>
        <s v="J PENSIONES Y JUBILACIONES"/>
        <s v="D COSTO FINANCIERO, DEUDA O APOYOS A DEUDORES Y AHORRADORES DE LA BANCA"/>
        <s v="H ADEUDOS DE EJERCICIOS FISCALES ANTERIORES"/>
        <m u="1"/>
      </sharedItems>
    </cacheField>
    <cacheField name="NOTAS" numFmtId="0">
      <sharedItems containsBlank="1"/>
    </cacheField>
    <cacheField name="CAPÍTULO" numFmtId="168">
      <sharedItems count="7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ON PUBLICA"/>
        <s v="9000 DEUDA PUBLICA"/>
      </sharedItems>
    </cacheField>
    <cacheField name="CONCEPTO" numFmtId="168">
      <sharedItems count="42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3900 OTROS SERVICIOS GENERALE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5700 ACTIVOS BIOLOGICOS"/>
        <s v="2600 COMBUSTIBLES, LUBRICANTES Y ADITIVOS"/>
        <s v="2700 VESTUARIO, BLANCOS, PRENDAS DE PROTECCION Y ARTICULOS DEPORTIVOS"/>
        <s v="2800 MATERIALES Y SUMINISTROS PARA SEGURIDAD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5800 BIENES INMUEBLES"/>
        <s v="4200 TRANSFERENCIAS AL RESTO DEL SECTOR PUBLICO"/>
        <s v="4300 SUBSIDIOS Y SUBVENCIONES"/>
        <s v="4400 AYUDAS SOCIALES"/>
        <s v="4500 PENSIONES Y JUBILACIONES"/>
        <s v="4800 DONATIVOS"/>
        <s v="5100 MOBILIARIO Y EQUIPO DE ADMINISTRACION"/>
        <s v="5200 MOBILIARIO Y EQUIPO EDUCACIONAL Y RECREATIVO"/>
        <s v="5300 EQUIPO E INSTRUMENTAL MEDICO Y DE LABORATORIO"/>
        <s v="5400 VEHICULOS Y EQUIPO DE TRANSPORTE"/>
        <s v="5500 EQUIPO DE DEFENSA Y SEGURIDAD"/>
        <s v="5600 MAQUINARIA, OTROS EQUIPOS Y HERRAMIENTAS"/>
        <s v="5900 ACTIVOS INTANGIBLES"/>
        <s v="6100 OBRA PUBLICA EN BIENES DE DOMINIO PUBLICO"/>
        <s v="6200 OBRA PUBLICA EN BIENES PROPIOS"/>
        <s v="9100 AMORTIZACION DE LA DEUDA PUBLICA"/>
        <s v="9200 INTERESES DE LA DEUDA PÚBLICA"/>
        <s v="9900 ADEUDOS DE EJERCICIOS FISCALES ANTERIORES (ADEFAS)"/>
        <s v="1800 IMPUESTOS SOBRE NOMINAS Y OTRAS PRESTACIONES QUE SE DERIVEN DE UNA RELACION LABORAL" u="1"/>
      </sharedItems>
    </cacheField>
    <cacheField name="PARTIDA PRESUPUESTARIA" numFmtId="0">
      <sharedItems count="149">
        <s v="111 DIETAS"/>
        <s v="113 SUELDOS BASE AL PERSONAL PERMANENTE"/>
        <s v="123 RETRIBUCIONES POR SERVICIOS DE CARÁCTER SOCIAL"/>
        <s v="132 PRIMAS DE VACACIONES, DOMINICAL Y GRATIFICACION DE FIN DE AÑO"/>
        <s v="133 HORAS EXTRAORDINARIAS"/>
        <s v="141 APORTACIONES DE SEGURIDAD SOCIAL"/>
        <s v="142 APORTACIONES A FONDOS DE VIVIENDA"/>
        <s v="143 APORTACIONES AL SISTEMA PARA EL RETIRO"/>
        <s v="144 APORTACIONES PARA SEGUROS"/>
        <s v="152 INDEMNIZACIONES"/>
        <s v="159 OTRAS PRESTACIONES SOCIALES Y ECONÓMICAS"/>
        <s v="398 IMPUESTO SOBRE NÓMINAS Y OTROS QUE SE DERIVEN DE UNA RELACIÓN LABORAL"/>
        <s v="211 MATERIALES, UTILES Y EQUIPOS MENORES DE OFICINA"/>
        <s v="212 MATERIALES Y UTILES DE IMPRESION Y REPRODUCCION"/>
        <s v="214 MATERIALES, UTILES Y EQUIPOS MENORES DE TECNOLOGIAS DE LA INFORMACION Y COMUNICACIONES"/>
        <s v="215 MATERIAL IMPRESO E INFORMACION DIGITAL"/>
        <s v="216 MATERIAL DE LIMPIEZA"/>
        <s v="217 MATERIALES Y UTILES DE ENSEÑANZA"/>
        <s v="218 MATERIALES PARA EL REGISTRO E IDENTIFICACION DE BIENES Y PERSONAS"/>
        <s v="221 PRODUCTOS ALIMENTICIOS PARA PERSONAS"/>
        <s v="241 PRODUCTOS MINERALES NO METALICOS"/>
        <s v="242 CEMENTO Y PRODUCTOS DE CONCRETO"/>
        <s v="243 CAL, YESO Y PRODUCTOS DE YESO"/>
        <s v="244 MADERA Y PRODUCTOS DE MADERA"/>
        <s v="245 VIDRIO Y PRODUCTOS DE VIDRIO"/>
        <s v="246 MATERIAL ELECTRICO Y ELECTRONICO"/>
        <s v="247 ARTICULOS METALICOS PARA LA CONSTRUCCION"/>
        <s v="248 MATERIALES COMPLEMENTARIOS"/>
        <s v="249 OTROS MATERIALES Y ARTICULOS DE CONSTRUCCION Y REPARACION"/>
        <s v="251 PRODUCTOS QUIMICOS BASICOS"/>
        <s v="578 ÁRBOLES Y PLANTAS"/>
        <s v="252 FERTILIZANTES, PESTICIDAS Y OTROS AGROQUIMICOS"/>
        <s v="253 MEDICINAS Y PRODUCTOS FARMACEUTICOS"/>
        <s v="254 MATERIALES, ACCESORIOS Y SUMINISTROS MEDICOS"/>
        <s v="255 MATERIALES, ACCESORIOS Y SUMINISTROS DE LABORATORIO"/>
        <s v="256 FIBRAS SINTETICAS, HULES, PLASTICOS Y DERIVADOS"/>
        <s v="261 COMBUSTIBLES, LUBRICANTES Y ADITIVOS"/>
        <s v="271 VESTUARIO Y UNIFORMES"/>
        <s v="272 PRENDAS DE SEGURIDAD Y PROTECCION PERSONAL"/>
        <s v="273 ARTICULOS DEPORTIVOS"/>
        <s v="274 PRODUCTOS TEXTILES"/>
        <s v="281 SUSTANCIAS Y MATERIALES EXPLOSIVOS"/>
        <s v="283 PRENDAS DE PROTECCION PARA SEGURIDAD PUBLICA Y NACIONAL"/>
        <s v="291 HERRAMIENTAS MENORES"/>
        <s v="292 REFACCIONES Y ACCESORIOS MENORES DE EDIFICIOS"/>
        <s v="293 REFACCIONES Y ACCESORIOS MENORES DE MOBILIARIO Y EQUIPO DE ADMINISTRACION, EDUCACIONAL Y RECREATIVO"/>
        <s v="294 REFACCIONES Y ACCESORIOS MENORES DE EQUIPO DE COMPUTO Y TECNOLOGIAS DE LA INFORMACION"/>
        <s v="295 REFACCIONES Y ACCESORIOS MENORES DE EQUIPO E INSTRUMENTAL MEDICO Y DE LABORATORIO"/>
        <s v="296 REFACCIONES Y ACCESORIOS MENORES DE EQUIPO DE TRANSPORTE"/>
        <s v="297 REFACCIONES Y ACCESORIOS MENORES DE EQUIPO DE DEFENSA Y SEGURIDAD"/>
        <s v="298 REFACCIONES Y ACCESORIOS MENORES DE MAQUINARIA Y OTROS EQUIPOS"/>
        <s v="299 REFACCIONES Y ACCESORIOS MENORES OTROS BIENES MUEBLES"/>
        <s v="311 ENERGIA ELECTRICA"/>
        <s v="312 GAS"/>
        <s v="313 AGUA"/>
        <s v="314 TELEFONIA TRADICIONAL"/>
        <s v="315 TELEFONIA CELULAR"/>
        <s v="317 SERVICIOS DE ACCESO DE INTERNET, REDES Y PROCESAMIENTO DE INFORMACION"/>
        <s v="318 SERVICIOS POSTALES Y TELEGRAFICOS"/>
        <s v="322 ARRENDAMIENTO DE EDIFICIOS"/>
        <s v="321 ARRENDAMIENTO DE TERRENOS"/>
        <s v="323 ARRENDAMIENTO DE MOBILIARIO Y EQUIPO DE ADMINISTRACION, EDUCACIONAL Y RECREATIVO"/>
        <s v="325 ARRENDAMIENTO DE EQUIPO DE TRANSPORTE"/>
        <s v="326 ARRENDAMIENTO DE MAQUINARIA, OTROS EQUIPOS Y HERRAMIENTAS"/>
        <s v="328 ARRENDAMIENTO FINANCIERO"/>
        <s v="331 SERVICIOS LEGALES, DE CONTABILIDAD, AUDITORIA Y RELACIONADOS"/>
        <s v="333 SERVICIOS DE CONSULTORIA ADMINISTRATIVA, PROCESOS, TECNICA Y EN TECNOLOGIAS DE LA INFORMACION"/>
        <s v="334 SERVICIOS DE CAPACITACION"/>
        <s v="336 SERVICIOS DE APOYO ADMINISTRATIVO, TRADUCCION, FOTOCOPIADO E IMPRESION"/>
        <s v="341 SERVICIOS FINANCIEROS Y BANCARIOS"/>
        <s v="342 SERVICIOS DE COBRANZA, INVESTIGACION CREDITICIA Y SIMILAR"/>
        <s v="344 SEGUROS DE RESPONSABILIDAD PATRIMONIAL Y FIANZAS"/>
        <s v="345 SEGURO DE BIENES PATRIMONIALES"/>
        <s v="346 ALMACENAJE, ENVASE Y EMBALAJE"/>
        <s v="351 CONSERVACION Y MANTENIMIENTO MENOR DE INMUEBLES"/>
        <s v="352 INSTALACION, REPARACION Y MANTENIMIENTO DE MOBILIARIO Y EQUIPO DE ADMINISTRACION, EDUCACIONAL Y RECREATIVO"/>
        <s v="353 INSTALACION, REPARACION Y MANTENIMIENTO DE EQUIPO DE COMPUTO Y TECNOLOGIA DE LA INFORMACION"/>
        <s v="354 INSTALACIÓN, REPARACIÓN Y MANTENIMIENTO DE EQUIPO E INSTRUMENTAL MÉDICO Y DE LABORATORIO"/>
        <s v="355 REPARACION Y MANTENIMIENTO DE EQUIPO DE TRANSPORTE"/>
        <s v="356 REPARACIÓN Y MANTENIMIENTO DE EQUIPO DE DEFENSA Y SEGURIDAD"/>
        <s v="357 INSTALACION, REPARACION Y MANTENIMIENTO DE MAQUINARIA, OTROS EQUIPOS Y HERRAMIENTA"/>
        <s v="358 SERVICIOS DE LIMPIEZA Y MANEJO DE DESECHOS"/>
        <s v="359 SERVICIOS DE JARDINERIA Y FUMIGACION"/>
        <s v="361 DIFUSION POR RADIO, TELEVISION Y OTROS MEDIOS DE MENSAJES SOBRE PROGRAMAS Y ACTIVIDADES GUBERNAMENTALES"/>
        <s v="362 DIFUSIÓN POR RADIO, TELEVISIÓN Y OTROS MEDIOS DE MENSAJES COMERCIALES PARA PROMOVER LA VENTA DE BIENES O SERVICIOS"/>
        <s v="363 SERVICIOS DE CREATIVIDAD, PREPRODUCCION Y PRODUCCION DE PUBLICIDAD, EXCEPTO INTERNET"/>
        <s v="365 SERVICIOS DE LA INDUSTRIA FILMICA, DEL SONIDO Y DEL VIDEO"/>
        <s v="366 SERVICIO DE CREACION Y DIFUSION DE CONTENIDO EXCLUSIVAMENTE A TRAVES DE INTERNET"/>
        <s v="369 OTROS SERVICIOS DE INFORMACION"/>
        <s v="371 PASAJES AEREOS"/>
        <s v="372 PASAJES TERRESTRES"/>
        <s v="375 VIATICOS EN EL PAIS"/>
        <s v="378 SERVICIOS INTEGRALES DE TRASLADO Y VIATICOS"/>
        <s v="379 OTROS SERVICIOS DE TRASLADO Y HOSPEDAJE"/>
        <s v="381 GASTOS DE CEREMONIAL"/>
        <s v="382 GASTOS DE ORDEN SOCIAL Y CULTURAL"/>
        <s v="383 CONGRESOS Y CONVENCIONES"/>
        <s v="384 EXPOSICIONES"/>
        <s v="385 SERVICIOS DE LIMPIEZA Y MANEJO DE DESECHOS"/>
        <s v="391 SERVICIOS FUNERARIOS Y DE CEMENTERIOS"/>
        <s v="581 TERRENOS"/>
        <s v="392 IMPUESTOS Y DERECHOS"/>
        <s v="394 SENTENCIAS Y RESOLUCIONES POR AUTORIDAD COMPETENTE"/>
        <s v="395 PENAS, MULTAS, ACCESORIOS Y ACTUALIZACIONES"/>
        <s v="396 OTROS GASTOS POR RESPONSABILIDADES"/>
        <s v="421 TRANSFERENCIAS OTORGADAS A ENTIDADES PARAESTATALES NO EMPRESARIALES Y NO FINANCIERAS"/>
        <s v="433 SUBSIDIO A LA INVERSION"/>
        <s v="439 OTROS SUBSIDIOS"/>
        <s v="441 AYUDAS SOCIALES A PERSONAS"/>
        <s v="442 BECAS Y OTRAS AYUDAS PARA PROGRAMAS DE CAPACITACION"/>
        <s v="443 AYUDAS SOCIALES A INSTITUCIONES DE ENSEÑANZA"/>
        <s v="445 AYUDAS SOCIALES A INSTITUCIONES SIN FINES DE LUCRO"/>
        <s v="448 AYUDAS POR DESASTRES NATURALES Y OTROS SINIESTROS"/>
        <s v="451 PENSIONES"/>
        <s v="452 JUBILACIONES"/>
        <s v="481 DONATIVOS A INSTITUCIONES SIN FINES DE LUCRO"/>
        <s v="511 MUEBLES DE OFICINA Y ESTANTERIA"/>
        <s v="512 MUEBLES, EXCEPTO DE OFICINA Y ESTANTERIA"/>
        <s v="515 EQUIPO DE COMPUTO Y DE TECNOLOGIAS DE LA INFORMACION"/>
        <s v="519 OTROS MOBILIARIOS Y EQUIPOS DE ADMINISTRACION"/>
        <s v="521 EQUIPOS Y APARATOS AUDIOVISUALES"/>
        <s v="522 APARATOS DEPORTIVOS"/>
        <s v="523 CAMARAS FOTOGRAFICAS Y DE VIDEO"/>
        <s v="529 OTRO MOBILIARIO Y EQUIPO EDUCACIONAL Y RECREATIVO"/>
        <s v="531 EQUIPO MEDICO Y DE LABORATORIO"/>
        <s v="532 INSTRUMENTAL MEDICO Y DE LABORATORIO"/>
        <s v="541 VEHICULOS Y EQUIPO TERRESTRE"/>
        <s v="542 CARROCERIAS Y REMOLQUES"/>
        <s v="549 OTROS EQUIPOS DE TRANSPORTE"/>
        <s v="551 EQUIPO DE DEFENSA Y SEGURIDAD"/>
        <s v="564 SISTEMAS DE AIRE ACONDICIONADO, CALEFACCION Y DE REFRIGERACION INDUSTRIAL Y COMERCIAL"/>
        <s v="566 EQUIPOS DE GENERACION ELECTRICA, APARATOS Y ACCESORIOS ELECTRICOS"/>
        <s v="567 HERRAMIENTAS Y MAQUINAS¿HERRAMIENTA"/>
        <s v="591 SOFTWARE"/>
        <s v="593 MARCAS"/>
        <s v="594 DERECHOS"/>
        <s v="613 CONSTRUCCION DE OBRAS PARA EL ABASTECIMIENTO DE AGUA, PETROLEO, GAS, ELECTRICIDAD Y TELECOMUNICACIONES"/>
        <s v="614 DIVISION DE TERRENOS Y CONSTRUCCION DE OBRAS DE URBANIZACION"/>
        <s v="615 CONSTRUCCION DE VIAS DE COMUNICACION"/>
        <s v="616 OTRAS CONSTRUCCIONES DE INGENIERÍA CIVIL U OBRA PESADA"/>
        <s v="617 INSTALACIONES Y EQUIPAMIENTO EN CONSTRUCCIONES"/>
        <s v="619 TRABAJOS DE ACABADOS EN EDIFICACIONES Y OTROS TRABAJOS ESPECIALIZADOS"/>
        <s v="623 CONSTRUCCIÓN DE OBRAS PARA  EL ABASTECIMIENTO DE AGUA,  PETRÓLEO, GAS, ELECTRICIDAD Y TELECOMUNICACIONES"/>
        <s v="911 AMORTIZACION DE LA DEUDA INTERNA CON INSTITUCIONES DE CREDITO"/>
        <s v="921 INTERESES DE LA DEUDA INTERNA CON INSTITUCIONES DE CRÉDITO"/>
        <s v="991 ADEFAS"/>
        <s v="438 SUBSIDIOS A ENTIDADES FEDERATIVAS Y MUNICIPIOS" u="1"/>
        <s v="181 IMPUESTO SOBRE NOMINAS" u="1"/>
        <e v="#N/A" u="1"/>
      </sharedItems>
    </cacheField>
    <cacheField name="SOLICITADO" numFmtId="168">
      <sharedItems containsSemiMixedTypes="0" containsString="0" containsNumber="1" minValue="0" maxValue="66400000"/>
    </cacheField>
    <cacheField name="PROPUESTA 2023" numFmtId="168">
      <sharedItems containsSemiMixedTypes="0" containsString="0" containsNumber="1" minValue="0" maxValue="66400000"/>
    </cacheField>
    <cacheField name="PAR" numFmtId="0">
      <sharedItems containsSemiMixedTypes="0" containsString="0" containsNumber="1" containsInteger="1" minValue="111" maxValue="991" count="148">
        <n v="111"/>
        <n v="113"/>
        <n v="123"/>
        <n v="132"/>
        <n v="133"/>
        <n v="141"/>
        <n v="142"/>
        <n v="143"/>
        <n v="144"/>
        <n v="152"/>
        <n v="159"/>
        <n v="398"/>
        <n v="211"/>
        <n v="212"/>
        <n v="214"/>
        <n v="215"/>
        <n v="216"/>
        <n v="217"/>
        <n v="218"/>
        <n v="221"/>
        <n v="241"/>
        <n v="242"/>
        <n v="243"/>
        <n v="244"/>
        <n v="245"/>
        <n v="246"/>
        <n v="247"/>
        <n v="248"/>
        <n v="249"/>
        <n v="251"/>
        <n v="578"/>
        <n v="252"/>
        <n v="253"/>
        <n v="254"/>
        <n v="255"/>
        <n v="256"/>
        <n v="261"/>
        <n v="271"/>
        <n v="272"/>
        <n v="273"/>
        <n v="274"/>
        <n v="281"/>
        <n v="283"/>
        <n v="291"/>
        <n v="292"/>
        <n v="293"/>
        <n v="294"/>
        <n v="295"/>
        <n v="296"/>
        <n v="297"/>
        <n v="298"/>
        <n v="299"/>
        <n v="311"/>
        <n v="312"/>
        <n v="313"/>
        <n v="314"/>
        <n v="315"/>
        <n v="317"/>
        <n v="318"/>
        <n v="322"/>
        <n v="321"/>
        <n v="323"/>
        <n v="325"/>
        <n v="326"/>
        <n v="328"/>
        <n v="331"/>
        <n v="333"/>
        <n v="334"/>
        <n v="336"/>
        <n v="341"/>
        <n v="342"/>
        <n v="344"/>
        <n v="345"/>
        <n v="346"/>
        <n v="351"/>
        <n v="352"/>
        <n v="353"/>
        <n v="354"/>
        <n v="355"/>
        <n v="356"/>
        <n v="357"/>
        <n v="358"/>
        <n v="359"/>
        <n v="361"/>
        <n v="362"/>
        <n v="363"/>
        <n v="365"/>
        <n v="366"/>
        <n v="369"/>
        <n v="371"/>
        <n v="372"/>
        <n v="375"/>
        <n v="378"/>
        <n v="379"/>
        <n v="381"/>
        <n v="382"/>
        <n v="383"/>
        <n v="384"/>
        <n v="385"/>
        <n v="391"/>
        <n v="581"/>
        <n v="392"/>
        <n v="394"/>
        <n v="395"/>
        <n v="396"/>
        <n v="421"/>
        <n v="433"/>
        <n v="439"/>
        <n v="441"/>
        <n v="442"/>
        <n v="443"/>
        <n v="445"/>
        <n v="448"/>
        <n v="451"/>
        <n v="452"/>
        <n v="481"/>
        <n v="511"/>
        <n v="512"/>
        <n v="515"/>
        <n v="519"/>
        <n v="521"/>
        <n v="522"/>
        <n v="523"/>
        <n v="529"/>
        <n v="531"/>
        <n v="532"/>
        <n v="541"/>
        <n v="542"/>
        <n v="549"/>
        <n v="551"/>
        <n v="564"/>
        <n v="566"/>
        <n v="567"/>
        <n v="591"/>
        <n v="593"/>
        <n v="594"/>
        <n v="613"/>
        <n v="614"/>
        <n v="615"/>
        <n v="616"/>
        <n v="617"/>
        <n v="619"/>
        <n v="623"/>
        <n v="911"/>
        <n v="921"/>
        <n v="991"/>
        <n v="181" u="1"/>
        <n v="438" u="1"/>
      </sharedItems>
    </cacheField>
    <cacheField name=".CAP" numFmtId="0">
      <sharedItems containsSemiMixedTypes="0" containsString="0" containsNumber="1" containsInteger="1" minValue="1" maxValue="9"/>
    </cacheField>
    <cacheField name=".CONC" numFmtId="168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8">
  <r>
    <x v="0"/>
    <m/>
    <m/>
    <x v="0"/>
    <x v="0"/>
    <m/>
    <x v="0"/>
    <x v="0"/>
    <x v="0"/>
    <n v="12298177"/>
    <n v="12298177"/>
    <x v="0"/>
    <n v="1"/>
    <s v="11"/>
  </r>
  <r>
    <x v="1"/>
    <m/>
    <m/>
    <x v="1"/>
    <x v="1"/>
    <m/>
    <x v="0"/>
    <x v="0"/>
    <x v="1"/>
    <n v="749074.924243844"/>
    <n v="749074.924243844"/>
    <x v="1"/>
    <n v="1"/>
    <s v="11"/>
  </r>
  <r>
    <x v="2"/>
    <m/>
    <m/>
    <x v="2"/>
    <x v="1"/>
    <m/>
    <x v="0"/>
    <x v="0"/>
    <x v="1"/>
    <n v="6440813.9841910517"/>
    <n v="6440813.9841910517"/>
    <x v="1"/>
    <n v="1"/>
    <s v="11"/>
  </r>
  <r>
    <x v="3"/>
    <m/>
    <m/>
    <x v="3"/>
    <x v="0"/>
    <m/>
    <x v="0"/>
    <x v="0"/>
    <x v="1"/>
    <n v="4098086.9901545914"/>
    <n v="4098086.9901545914"/>
    <x v="1"/>
    <n v="1"/>
    <s v="11"/>
  </r>
  <r>
    <x v="4"/>
    <m/>
    <m/>
    <x v="4"/>
    <x v="0"/>
    <m/>
    <x v="0"/>
    <x v="0"/>
    <x v="1"/>
    <n v="2166150.2328215181"/>
    <n v="2166150.2328215181"/>
    <x v="1"/>
    <n v="1"/>
    <s v="11"/>
  </r>
  <r>
    <x v="5"/>
    <m/>
    <m/>
    <x v="5"/>
    <x v="2"/>
    <m/>
    <x v="0"/>
    <x v="0"/>
    <x v="1"/>
    <n v="715037.9660473878"/>
    <n v="715037.9660473878"/>
    <x v="1"/>
    <n v="1"/>
    <s v="11"/>
  </r>
  <r>
    <x v="6"/>
    <m/>
    <m/>
    <x v="1"/>
    <x v="2"/>
    <m/>
    <x v="0"/>
    <x v="0"/>
    <x v="1"/>
    <n v="1272192.60747384"/>
    <n v="1272192.60747384"/>
    <x v="1"/>
    <n v="1"/>
    <s v="11"/>
  </r>
  <r>
    <x v="7"/>
    <m/>
    <m/>
    <x v="6"/>
    <x v="0"/>
    <m/>
    <x v="0"/>
    <x v="0"/>
    <x v="1"/>
    <n v="1638808.6470897908"/>
    <n v="1638808.6470897908"/>
    <x v="1"/>
    <n v="1"/>
    <s v="11"/>
  </r>
  <r>
    <x v="8"/>
    <m/>
    <m/>
    <x v="5"/>
    <x v="1"/>
    <m/>
    <x v="0"/>
    <x v="0"/>
    <x v="1"/>
    <n v="1913021.1652527119"/>
    <n v="1913021.1652527119"/>
    <x v="1"/>
    <n v="1"/>
    <s v="11"/>
  </r>
  <r>
    <x v="9"/>
    <m/>
    <m/>
    <x v="5"/>
    <x v="2"/>
    <m/>
    <x v="0"/>
    <x v="0"/>
    <x v="1"/>
    <n v="2823073.7450127839"/>
    <n v="2823073.7450127839"/>
    <x v="1"/>
    <n v="1"/>
    <s v="11"/>
  </r>
  <r>
    <x v="10"/>
    <m/>
    <m/>
    <x v="7"/>
    <x v="2"/>
    <m/>
    <x v="0"/>
    <x v="0"/>
    <x v="1"/>
    <n v="6386054.2361093089"/>
    <n v="6386054.2361093089"/>
    <x v="1"/>
    <n v="1"/>
    <s v="11"/>
  </r>
  <r>
    <x v="11"/>
    <m/>
    <m/>
    <x v="8"/>
    <x v="1"/>
    <m/>
    <x v="0"/>
    <x v="0"/>
    <x v="1"/>
    <n v="1461382.7465395674"/>
    <n v="1461382.7465395674"/>
    <x v="1"/>
    <n v="1"/>
    <s v="11"/>
  </r>
  <r>
    <x v="12"/>
    <m/>
    <m/>
    <x v="9"/>
    <x v="3"/>
    <m/>
    <x v="0"/>
    <x v="0"/>
    <x v="1"/>
    <n v="3614782.2020270354"/>
    <n v="3614782.2020270354"/>
    <x v="1"/>
    <n v="1"/>
    <s v="11"/>
  </r>
  <r>
    <x v="13"/>
    <m/>
    <m/>
    <x v="10"/>
    <x v="4"/>
    <m/>
    <x v="0"/>
    <x v="0"/>
    <x v="1"/>
    <n v="1556305.7849539437"/>
    <n v="1556305.7849539437"/>
    <x v="1"/>
    <n v="1"/>
    <s v="11"/>
  </r>
  <r>
    <x v="14"/>
    <m/>
    <m/>
    <x v="3"/>
    <x v="0"/>
    <m/>
    <x v="0"/>
    <x v="0"/>
    <x v="1"/>
    <n v="2129166.8719090722"/>
    <n v="2129166.8719090722"/>
    <x v="1"/>
    <n v="1"/>
    <s v="11"/>
  </r>
  <r>
    <x v="15"/>
    <m/>
    <m/>
    <x v="1"/>
    <x v="1"/>
    <m/>
    <x v="0"/>
    <x v="0"/>
    <x v="1"/>
    <n v="556208.9013050443"/>
    <n v="556208.9013050443"/>
    <x v="1"/>
    <n v="1"/>
    <s v="11"/>
  </r>
  <r>
    <x v="16"/>
    <m/>
    <m/>
    <x v="1"/>
    <x v="1"/>
    <m/>
    <x v="0"/>
    <x v="0"/>
    <x v="1"/>
    <n v="587615.7383621753"/>
    <n v="587615.7383621753"/>
    <x v="1"/>
    <n v="1"/>
    <s v="11"/>
  </r>
  <r>
    <x v="17"/>
    <m/>
    <m/>
    <x v="1"/>
    <x v="1"/>
    <m/>
    <x v="0"/>
    <x v="0"/>
    <x v="1"/>
    <n v="762784.81291714369"/>
    <n v="762784.81291714369"/>
    <x v="1"/>
    <n v="1"/>
    <s v="11"/>
  </r>
  <r>
    <x v="18"/>
    <m/>
    <m/>
    <x v="1"/>
    <x v="1"/>
    <m/>
    <x v="0"/>
    <x v="0"/>
    <x v="1"/>
    <n v="1120820.4916987903"/>
    <n v="1120820.4916987903"/>
    <x v="1"/>
    <n v="1"/>
    <s v="11"/>
  </r>
  <r>
    <x v="19"/>
    <m/>
    <m/>
    <x v="1"/>
    <x v="1"/>
    <m/>
    <x v="0"/>
    <x v="0"/>
    <x v="1"/>
    <n v="814326.20183817053"/>
    <n v="814326.20183817053"/>
    <x v="1"/>
    <n v="1"/>
    <s v="11"/>
  </r>
  <r>
    <x v="20"/>
    <m/>
    <m/>
    <x v="11"/>
    <x v="1"/>
    <m/>
    <x v="0"/>
    <x v="0"/>
    <x v="1"/>
    <n v="11305644.840189615"/>
    <n v="11305644.840189615"/>
    <x v="1"/>
    <n v="1"/>
    <s v="11"/>
  </r>
  <r>
    <x v="21"/>
    <m/>
    <m/>
    <x v="1"/>
    <x v="1"/>
    <m/>
    <x v="0"/>
    <x v="0"/>
    <x v="1"/>
    <n v="5240303.6347197564"/>
    <n v="5240303.6347197564"/>
    <x v="1"/>
    <n v="1"/>
    <s v="11"/>
  </r>
  <r>
    <x v="22"/>
    <m/>
    <m/>
    <x v="1"/>
    <x v="1"/>
    <m/>
    <x v="0"/>
    <x v="0"/>
    <x v="1"/>
    <n v="3245728.2428440144"/>
    <n v="3245728.2428440144"/>
    <x v="1"/>
    <n v="1"/>
    <s v="11"/>
  </r>
  <r>
    <x v="23"/>
    <m/>
    <m/>
    <x v="1"/>
    <x v="1"/>
    <m/>
    <x v="0"/>
    <x v="0"/>
    <x v="1"/>
    <n v="974942.24951517559"/>
    <n v="974942.24951517559"/>
    <x v="1"/>
    <n v="1"/>
    <s v="11"/>
  </r>
  <r>
    <x v="24"/>
    <m/>
    <m/>
    <x v="12"/>
    <x v="1"/>
    <m/>
    <x v="0"/>
    <x v="0"/>
    <x v="1"/>
    <n v="30457427.421937305"/>
    <n v="30457427.421937305"/>
    <x v="1"/>
    <n v="1"/>
    <s v="11"/>
  </r>
  <r>
    <x v="25"/>
    <m/>
    <m/>
    <x v="13"/>
    <x v="1"/>
    <m/>
    <x v="0"/>
    <x v="0"/>
    <x v="1"/>
    <n v="2862842.4724614783"/>
    <n v="2862842.4724614783"/>
    <x v="1"/>
    <n v="1"/>
    <s v="11"/>
  </r>
  <r>
    <x v="26"/>
    <m/>
    <m/>
    <x v="14"/>
    <x v="1"/>
    <m/>
    <x v="0"/>
    <x v="0"/>
    <x v="1"/>
    <n v="2899815.0414604871"/>
    <n v="2899815.0414604871"/>
    <x v="1"/>
    <n v="1"/>
    <s v="11"/>
  </r>
  <r>
    <x v="27"/>
    <m/>
    <m/>
    <x v="15"/>
    <x v="1"/>
    <m/>
    <x v="0"/>
    <x v="0"/>
    <x v="1"/>
    <n v="2625379.578159011"/>
    <n v="2625379.578159011"/>
    <x v="1"/>
    <n v="1"/>
    <s v="11"/>
  </r>
  <r>
    <x v="28"/>
    <m/>
    <m/>
    <x v="1"/>
    <x v="1"/>
    <m/>
    <x v="0"/>
    <x v="0"/>
    <x v="1"/>
    <n v="1675450.0885984774"/>
    <n v="1675450.0885984774"/>
    <x v="1"/>
    <n v="1"/>
    <s v="11"/>
  </r>
  <r>
    <x v="29"/>
    <m/>
    <m/>
    <x v="16"/>
    <x v="5"/>
    <m/>
    <x v="0"/>
    <x v="0"/>
    <x v="1"/>
    <n v="1060487.1151531413"/>
    <n v="1060487.1151531413"/>
    <x v="1"/>
    <n v="1"/>
    <s v="11"/>
  </r>
  <r>
    <x v="30"/>
    <m/>
    <m/>
    <x v="17"/>
    <x v="1"/>
    <m/>
    <x v="0"/>
    <x v="0"/>
    <x v="1"/>
    <n v="3024478.4875669419"/>
    <n v="3024478.4875669419"/>
    <x v="1"/>
    <n v="1"/>
    <s v="11"/>
  </r>
  <r>
    <x v="31"/>
    <m/>
    <m/>
    <x v="18"/>
    <x v="3"/>
    <m/>
    <x v="0"/>
    <x v="0"/>
    <x v="1"/>
    <n v="732970.96757021605"/>
    <n v="732970.96757021605"/>
    <x v="1"/>
    <n v="1"/>
    <s v="11"/>
  </r>
  <r>
    <x v="32"/>
    <m/>
    <m/>
    <x v="19"/>
    <x v="1"/>
    <m/>
    <x v="0"/>
    <x v="0"/>
    <x v="1"/>
    <n v="1384516.9482612407"/>
    <n v="1384516.9482612407"/>
    <x v="1"/>
    <n v="1"/>
    <s v="11"/>
  </r>
  <r>
    <x v="33"/>
    <m/>
    <m/>
    <x v="20"/>
    <x v="1"/>
    <m/>
    <x v="0"/>
    <x v="0"/>
    <x v="1"/>
    <n v="987835.16424570791"/>
    <n v="987835.16424570791"/>
    <x v="1"/>
    <n v="1"/>
    <s v="11"/>
  </r>
  <r>
    <x v="34"/>
    <m/>
    <m/>
    <x v="20"/>
    <x v="1"/>
    <m/>
    <x v="0"/>
    <x v="0"/>
    <x v="1"/>
    <n v="453260.36433744588"/>
    <n v="453260.36433744588"/>
    <x v="1"/>
    <n v="1"/>
    <s v="11"/>
  </r>
  <r>
    <x v="35"/>
    <m/>
    <m/>
    <x v="5"/>
    <x v="1"/>
    <m/>
    <x v="0"/>
    <x v="0"/>
    <x v="1"/>
    <n v="601091.15320088353"/>
    <n v="601091.15320088353"/>
    <x v="1"/>
    <n v="1"/>
    <s v="11"/>
  </r>
  <r>
    <x v="36"/>
    <m/>
    <m/>
    <x v="18"/>
    <x v="1"/>
    <m/>
    <x v="0"/>
    <x v="0"/>
    <x v="1"/>
    <n v="3284353.0274684289"/>
    <n v="3284353.0274684289"/>
    <x v="1"/>
    <n v="1"/>
    <s v="11"/>
  </r>
  <r>
    <x v="37"/>
    <m/>
    <m/>
    <x v="21"/>
    <x v="1"/>
    <m/>
    <x v="0"/>
    <x v="0"/>
    <x v="1"/>
    <n v="281629.45808527886"/>
    <n v="281629.45808527886"/>
    <x v="1"/>
    <n v="1"/>
    <s v="11"/>
  </r>
  <r>
    <x v="38"/>
    <m/>
    <m/>
    <x v="22"/>
    <x v="1"/>
    <m/>
    <x v="0"/>
    <x v="0"/>
    <x v="1"/>
    <n v="803486.90926940402"/>
    <n v="803486.90926940402"/>
    <x v="1"/>
    <n v="1"/>
    <s v="11"/>
  </r>
  <r>
    <x v="39"/>
    <m/>
    <m/>
    <x v="6"/>
    <x v="3"/>
    <m/>
    <x v="0"/>
    <x v="0"/>
    <x v="1"/>
    <n v="1814135.9153026959"/>
    <n v="1814135.9153026959"/>
    <x v="1"/>
    <n v="1"/>
    <s v="11"/>
  </r>
  <r>
    <x v="40"/>
    <m/>
    <m/>
    <x v="1"/>
    <x v="1"/>
    <m/>
    <x v="0"/>
    <x v="0"/>
    <x v="1"/>
    <n v="1555354.2540497158"/>
    <n v="1555354.2540497158"/>
    <x v="1"/>
    <n v="1"/>
    <s v="11"/>
  </r>
  <r>
    <x v="41"/>
    <m/>
    <m/>
    <x v="18"/>
    <x v="0"/>
    <m/>
    <x v="0"/>
    <x v="0"/>
    <x v="1"/>
    <n v="971710.46626701357"/>
    <n v="971710.46626701357"/>
    <x v="1"/>
    <n v="1"/>
    <s v="11"/>
  </r>
  <r>
    <x v="42"/>
    <m/>
    <m/>
    <x v="18"/>
    <x v="0"/>
    <m/>
    <x v="0"/>
    <x v="0"/>
    <x v="1"/>
    <n v="210935.84464048818"/>
    <n v="210935.84464048818"/>
    <x v="1"/>
    <n v="1"/>
    <s v="11"/>
  </r>
  <r>
    <x v="43"/>
    <m/>
    <m/>
    <x v="18"/>
    <x v="0"/>
    <m/>
    <x v="0"/>
    <x v="0"/>
    <x v="1"/>
    <n v="523026.13644408935"/>
    <n v="523026.13644408935"/>
    <x v="1"/>
    <n v="1"/>
    <s v="11"/>
  </r>
  <r>
    <x v="44"/>
    <m/>
    <m/>
    <x v="23"/>
    <x v="1"/>
    <m/>
    <x v="0"/>
    <x v="0"/>
    <x v="1"/>
    <n v="835542.84043713682"/>
    <n v="835542.84043713682"/>
    <x v="1"/>
    <n v="1"/>
    <s v="11"/>
  </r>
  <r>
    <x v="45"/>
    <m/>
    <m/>
    <x v="24"/>
    <x v="1"/>
    <m/>
    <x v="0"/>
    <x v="0"/>
    <x v="1"/>
    <n v="1532244.0294687268"/>
    <n v="1532244.0294687268"/>
    <x v="1"/>
    <n v="1"/>
    <s v="11"/>
  </r>
  <r>
    <x v="46"/>
    <m/>
    <m/>
    <x v="24"/>
    <x v="1"/>
    <m/>
    <x v="0"/>
    <x v="0"/>
    <x v="1"/>
    <n v="184596.99542014761"/>
    <n v="184596.99542014761"/>
    <x v="1"/>
    <n v="1"/>
    <s v="11"/>
  </r>
  <r>
    <x v="47"/>
    <m/>
    <m/>
    <x v="18"/>
    <x v="3"/>
    <m/>
    <x v="0"/>
    <x v="0"/>
    <x v="1"/>
    <n v="2637648.6676494274"/>
    <n v="2637648.6676494274"/>
    <x v="1"/>
    <n v="1"/>
    <s v="11"/>
  </r>
  <r>
    <x v="48"/>
    <m/>
    <m/>
    <x v="18"/>
    <x v="1"/>
    <m/>
    <x v="0"/>
    <x v="0"/>
    <x v="1"/>
    <n v="1671212.025226702"/>
    <n v="1671212.025226702"/>
    <x v="1"/>
    <n v="1"/>
    <s v="11"/>
  </r>
  <r>
    <x v="49"/>
    <m/>
    <m/>
    <x v="18"/>
    <x v="1"/>
    <m/>
    <x v="0"/>
    <x v="0"/>
    <x v="1"/>
    <n v="2873007.4020491573"/>
    <n v="2873007.4020491573"/>
    <x v="1"/>
    <n v="1"/>
    <s v="11"/>
  </r>
  <r>
    <x v="50"/>
    <m/>
    <m/>
    <x v="4"/>
    <x v="0"/>
    <m/>
    <x v="0"/>
    <x v="0"/>
    <x v="1"/>
    <n v="1481280.9291774614"/>
    <n v="1481280.9291774614"/>
    <x v="1"/>
    <n v="1"/>
    <s v="11"/>
  </r>
  <r>
    <x v="51"/>
    <m/>
    <m/>
    <x v="1"/>
    <x v="1"/>
    <m/>
    <x v="0"/>
    <x v="0"/>
    <x v="1"/>
    <n v="754733.78227603482"/>
    <n v="754733.78227603482"/>
    <x v="1"/>
    <n v="1"/>
    <s v="11"/>
  </r>
  <r>
    <x v="52"/>
    <m/>
    <m/>
    <x v="18"/>
    <x v="6"/>
    <m/>
    <x v="0"/>
    <x v="0"/>
    <x v="1"/>
    <n v="406852.50438603177"/>
    <n v="406852.50438603177"/>
    <x v="1"/>
    <n v="1"/>
    <s v="11"/>
  </r>
  <r>
    <x v="53"/>
    <m/>
    <m/>
    <x v="23"/>
    <x v="1"/>
    <m/>
    <x v="0"/>
    <x v="0"/>
    <x v="1"/>
    <n v="316741.34327737737"/>
    <n v="316741.34327737737"/>
    <x v="1"/>
    <n v="1"/>
    <s v="11"/>
  </r>
  <r>
    <x v="54"/>
    <m/>
    <m/>
    <x v="18"/>
    <x v="1"/>
    <m/>
    <x v="0"/>
    <x v="0"/>
    <x v="1"/>
    <n v="1008299.0010781209"/>
    <n v="1008299.0010781209"/>
    <x v="1"/>
    <n v="1"/>
    <s v="11"/>
  </r>
  <r>
    <x v="55"/>
    <m/>
    <m/>
    <x v="18"/>
    <x v="0"/>
    <m/>
    <x v="0"/>
    <x v="0"/>
    <x v="1"/>
    <n v="1371103.3895117426"/>
    <n v="1371103.3895117426"/>
    <x v="1"/>
    <n v="1"/>
    <s v="11"/>
  </r>
  <r>
    <x v="56"/>
    <m/>
    <m/>
    <x v="18"/>
    <x v="1"/>
    <m/>
    <x v="0"/>
    <x v="0"/>
    <x v="1"/>
    <n v="829375.65673421801"/>
    <n v="829375.65673421801"/>
    <x v="1"/>
    <n v="1"/>
    <s v="11"/>
  </r>
  <r>
    <x v="57"/>
    <m/>
    <m/>
    <x v="25"/>
    <x v="1"/>
    <m/>
    <x v="0"/>
    <x v="0"/>
    <x v="1"/>
    <n v="1443780.3460722608"/>
    <n v="1443780.3460722608"/>
    <x v="1"/>
    <n v="1"/>
    <s v="11"/>
  </r>
  <r>
    <x v="58"/>
    <m/>
    <m/>
    <x v="1"/>
    <x v="1"/>
    <m/>
    <x v="0"/>
    <x v="0"/>
    <x v="1"/>
    <n v="409551.79883218772"/>
    <n v="409551.79883218772"/>
    <x v="1"/>
    <n v="1"/>
    <s v="11"/>
  </r>
  <r>
    <x v="59"/>
    <m/>
    <m/>
    <x v="26"/>
    <x v="1"/>
    <m/>
    <x v="0"/>
    <x v="0"/>
    <x v="1"/>
    <n v="988739.31601777475"/>
    <n v="988739.31601777475"/>
    <x v="1"/>
    <n v="1"/>
    <s v="11"/>
  </r>
  <r>
    <x v="60"/>
    <m/>
    <m/>
    <x v="20"/>
    <x v="1"/>
    <m/>
    <x v="0"/>
    <x v="0"/>
    <x v="1"/>
    <n v="400866.940689729"/>
    <n v="400866.940689729"/>
    <x v="1"/>
    <n v="1"/>
    <s v="11"/>
  </r>
  <r>
    <x v="1"/>
    <m/>
    <m/>
    <x v="1"/>
    <x v="1"/>
    <m/>
    <x v="0"/>
    <x v="1"/>
    <x v="2"/>
    <n v="207865.48738806992"/>
    <n v="207865.48738806992"/>
    <x v="2"/>
    <n v="1"/>
    <s v="12"/>
  </r>
  <r>
    <x v="2"/>
    <m/>
    <m/>
    <x v="2"/>
    <x v="1"/>
    <m/>
    <x v="0"/>
    <x v="1"/>
    <x v="2"/>
    <n v="1787299.3840394053"/>
    <n v="1787299.3840394053"/>
    <x v="2"/>
    <n v="1"/>
    <s v="12"/>
  </r>
  <r>
    <x v="3"/>
    <m/>
    <m/>
    <x v="3"/>
    <x v="0"/>
    <m/>
    <x v="0"/>
    <x v="1"/>
    <x v="2"/>
    <n v="1137202.2808330082"/>
    <n v="1137202.2808330082"/>
    <x v="2"/>
    <n v="1"/>
    <s v="12"/>
  </r>
  <r>
    <x v="4"/>
    <m/>
    <m/>
    <x v="4"/>
    <x v="0"/>
    <m/>
    <x v="0"/>
    <x v="1"/>
    <x v="2"/>
    <n v="601097.77838040912"/>
    <n v="601097.77838040912"/>
    <x v="2"/>
    <n v="1"/>
    <s v="12"/>
  </r>
  <r>
    <x v="5"/>
    <m/>
    <m/>
    <x v="5"/>
    <x v="2"/>
    <m/>
    <x v="0"/>
    <x v="1"/>
    <x v="2"/>
    <n v="198420.09401577161"/>
    <n v="198420.09401577161"/>
    <x v="2"/>
    <n v="1"/>
    <s v="12"/>
  </r>
  <r>
    <x v="6"/>
    <m/>
    <m/>
    <x v="1"/>
    <x v="2"/>
    <m/>
    <x v="0"/>
    <x v="1"/>
    <x v="2"/>
    <n v="353028.21495830856"/>
    <n v="353028.21495830856"/>
    <x v="2"/>
    <n v="1"/>
    <s v="12"/>
  </r>
  <r>
    <x v="7"/>
    <m/>
    <m/>
    <x v="6"/>
    <x v="0"/>
    <m/>
    <x v="0"/>
    <x v="1"/>
    <x v="2"/>
    <n v="454762.65774657571"/>
    <n v="454762.65774657571"/>
    <x v="2"/>
    <n v="1"/>
    <s v="12"/>
  </r>
  <r>
    <x v="8"/>
    <m/>
    <m/>
    <x v="5"/>
    <x v="1"/>
    <m/>
    <x v="0"/>
    <x v="1"/>
    <x v="2"/>
    <n v="530855.50346629834"/>
    <n v="530855.50346629834"/>
    <x v="2"/>
    <n v="1"/>
    <s v="12"/>
  </r>
  <r>
    <x v="9"/>
    <m/>
    <m/>
    <x v="5"/>
    <x v="2"/>
    <m/>
    <x v="0"/>
    <x v="1"/>
    <x v="2"/>
    <n v="783391.3505255325"/>
    <n v="783391.3505255325"/>
    <x v="2"/>
    <n v="1"/>
    <s v="12"/>
  </r>
  <r>
    <x v="10"/>
    <m/>
    <m/>
    <x v="7"/>
    <x v="2"/>
    <m/>
    <x v="0"/>
    <x v="1"/>
    <x v="2"/>
    <n v="1772103.7792203745"/>
    <n v="1772103.7792203745"/>
    <x v="2"/>
    <n v="1"/>
    <s v="12"/>
  </r>
  <r>
    <x v="11"/>
    <m/>
    <m/>
    <x v="8"/>
    <x v="1"/>
    <m/>
    <x v="0"/>
    <x v="1"/>
    <x v="2"/>
    <n v="405527.70024828368"/>
    <n v="405527.70024828368"/>
    <x v="2"/>
    <n v="1"/>
    <s v="12"/>
  </r>
  <r>
    <x v="12"/>
    <m/>
    <m/>
    <x v="9"/>
    <x v="3"/>
    <m/>
    <x v="0"/>
    <x v="1"/>
    <x v="2"/>
    <n v="1003087.1903733406"/>
    <n v="1003087.1903733406"/>
    <x v="2"/>
    <n v="1"/>
    <s v="12"/>
  </r>
  <r>
    <x v="13"/>
    <m/>
    <m/>
    <x v="10"/>
    <x v="4"/>
    <m/>
    <x v="0"/>
    <x v="1"/>
    <x v="2"/>
    <n v="431868.4529086746"/>
    <n v="431868.4529086746"/>
    <x v="2"/>
    <n v="1"/>
    <s v="12"/>
  </r>
  <r>
    <x v="14"/>
    <m/>
    <m/>
    <x v="3"/>
    <x v="0"/>
    <m/>
    <x v="0"/>
    <x v="1"/>
    <x v="2"/>
    <n v="590835.04787138256"/>
    <n v="590835.04787138256"/>
    <x v="2"/>
    <n v="1"/>
    <s v="12"/>
  </r>
  <r>
    <x v="15"/>
    <m/>
    <m/>
    <x v="1"/>
    <x v="1"/>
    <m/>
    <x v="0"/>
    <x v="1"/>
    <x v="2"/>
    <n v="154345.68194948384"/>
    <n v="154345.68194948384"/>
    <x v="2"/>
    <n v="1"/>
    <s v="12"/>
  </r>
  <r>
    <x v="16"/>
    <m/>
    <m/>
    <x v="1"/>
    <x v="1"/>
    <m/>
    <x v="0"/>
    <x v="1"/>
    <x v="2"/>
    <n v="163060.95002966988"/>
    <n v="163060.95002966988"/>
    <x v="2"/>
    <n v="1"/>
    <s v="12"/>
  </r>
  <r>
    <x v="17"/>
    <m/>
    <m/>
    <x v="1"/>
    <x v="1"/>
    <m/>
    <x v="0"/>
    <x v="1"/>
    <x v="2"/>
    <n v="211669.64759853305"/>
    <n v="211669.64759853305"/>
    <x v="2"/>
    <n v="1"/>
    <s v="12"/>
  </r>
  <r>
    <x v="18"/>
    <m/>
    <m/>
    <x v="1"/>
    <x v="1"/>
    <m/>
    <x v="0"/>
    <x v="1"/>
    <x v="2"/>
    <n v="311023.07555363944"/>
    <n v="311023.07555363944"/>
    <x v="2"/>
    <n v="1"/>
    <s v="12"/>
  </r>
  <r>
    <x v="19"/>
    <m/>
    <m/>
    <x v="1"/>
    <x v="1"/>
    <m/>
    <x v="0"/>
    <x v="1"/>
    <x v="2"/>
    <n v="225972.17099032711"/>
    <n v="225972.17099032711"/>
    <x v="2"/>
    <n v="1"/>
    <s v="12"/>
  </r>
  <r>
    <x v="20"/>
    <m/>
    <m/>
    <x v="11"/>
    <x v="1"/>
    <m/>
    <x v="0"/>
    <x v="1"/>
    <x v="2"/>
    <n v="3137269.9333711723"/>
    <n v="3137269.9333711723"/>
    <x v="2"/>
    <n v="1"/>
    <s v="12"/>
  </r>
  <r>
    <x v="21"/>
    <m/>
    <m/>
    <x v="1"/>
    <x v="1"/>
    <m/>
    <x v="0"/>
    <x v="1"/>
    <x v="2"/>
    <n v="1454162.7007864001"/>
    <n v="1454162.7007864001"/>
    <x v="2"/>
    <n v="1"/>
    <s v="12"/>
  </r>
  <r>
    <x v="22"/>
    <m/>
    <m/>
    <x v="1"/>
    <x v="1"/>
    <m/>
    <x v="0"/>
    <x v="1"/>
    <x v="2"/>
    <n v="900676.23493445897"/>
    <n v="900676.23493445897"/>
    <x v="2"/>
    <n v="1"/>
    <s v="12"/>
  </r>
  <r>
    <x v="23"/>
    <m/>
    <m/>
    <x v="1"/>
    <x v="1"/>
    <m/>
    <x v="0"/>
    <x v="1"/>
    <x v="2"/>
    <n v="270542.46346959512"/>
    <n v="270542.46346959512"/>
    <x v="2"/>
    <n v="1"/>
    <s v="12"/>
  </r>
  <r>
    <x v="24"/>
    <m/>
    <m/>
    <x v="12"/>
    <x v="1"/>
    <m/>
    <x v="0"/>
    <x v="1"/>
    <x v="2"/>
    <n v="8451810.8121531941"/>
    <n v="8451810.8121531941"/>
    <x v="2"/>
    <n v="1"/>
    <s v="12"/>
  </r>
  <r>
    <x v="25"/>
    <m/>
    <m/>
    <x v="13"/>
    <x v="1"/>
    <m/>
    <x v="0"/>
    <x v="1"/>
    <x v="2"/>
    <n v="794427.00878977426"/>
    <n v="794427.00878977426"/>
    <x v="2"/>
    <n v="1"/>
    <s v="12"/>
  </r>
  <r>
    <x v="26"/>
    <m/>
    <m/>
    <x v="14"/>
    <x v="1"/>
    <m/>
    <x v="0"/>
    <x v="1"/>
    <x v="2"/>
    <n v="804686.74458721862"/>
    <n v="804686.74458721862"/>
    <x v="2"/>
    <n v="1"/>
    <s v="12"/>
  </r>
  <r>
    <x v="27"/>
    <m/>
    <m/>
    <x v="15"/>
    <x v="1"/>
    <m/>
    <x v="0"/>
    <x v="1"/>
    <x v="2"/>
    <n v="728532.0325087104"/>
    <n v="728532.0325087104"/>
    <x v="2"/>
    <n v="1"/>
    <s v="12"/>
  </r>
  <r>
    <x v="28"/>
    <m/>
    <m/>
    <x v="1"/>
    <x v="1"/>
    <m/>
    <x v="0"/>
    <x v="1"/>
    <x v="2"/>
    <n v="464930.50702766568"/>
    <n v="464930.50702766568"/>
    <x v="2"/>
    <n v="1"/>
    <s v="12"/>
  </r>
  <r>
    <x v="29"/>
    <m/>
    <m/>
    <x v="16"/>
    <x v="5"/>
    <m/>
    <x v="0"/>
    <x v="1"/>
    <x v="2"/>
    <n v="294280.81176497322"/>
    <n v="294280.81176497322"/>
    <x v="2"/>
    <n v="1"/>
    <s v="12"/>
  </r>
  <r>
    <x v="30"/>
    <m/>
    <m/>
    <x v="17"/>
    <x v="1"/>
    <m/>
    <x v="0"/>
    <x v="1"/>
    <x v="2"/>
    <n v="839280.33803444181"/>
    <n v="839280.33803444181"/>
    <x v="2"/>
    <n v="1"/>
    <s v="12"/>
  </r>
  <r>
    <x v="31"/>
    <m/>
    <m/>
    <x v="18"/>
    <x v="3"/>
    <m/>
    <x v="0"/>
    <x v="1"/>
    <x v="2"/>
    <n v="203396.42816459184"/>
    <n v="203396.42816459184"/>
    <x v="2"/>
    <n v="1"/>
    <s v="12"/>
  </r>
  <r>
    <x v="32"/>
    <m/>
    <m/>
    <x v="19"/>
    <x v="1"/>
    <m/>
    <x v="0"/>
    <x v="1"/>
    <x v="2"/>
    <n v="384197.75744078233"/>
    <n v="384197.75744078233"/>
    <x v="2"/>
    <n v="1"/>
    <s v="12"/>
  </r>
  <r>
    <x v="33"/>
    <m/>
    <m/>
    <x v="20"/>
    <x v="1"/>
    <m/>
    <x v="0"/>
    <x v="1"/>
    <x v="2"/>
    <n v="274120.19426773849"/>
    <n v="274120.19426773849"/>
    <x v="2"/>
    <n v="1"/>
    <s v="12"/>
  </r>
  <r>
    <x v="34"/>
    <m/>
    <m/>
    <x v="20"/>
    <x v="1"/>
    <m/>
    <x v="0"/>
    <x v="1"/>
    <x v="2"/>
    <n v="125777.88645630963"/>
    <n v="125777.88645630963"/>
    <x v="2"/>
    <n v="1"/>
    <s v="12"/>
  </r>
  <r>
    <x v="35"/>
    <m/>
    <m/>
    <x v="5"/>
    <x v="1"/>
    <m/>
    <x v="0"/>
    <x v="1"/>
    <x v="2"/>
    <n v="166800.3222115112"/>
    <n v="166800.3222115112"/>
    <x v="2"/>
    <n v="1"/>
    <s v="12"/>
  </r>
  <r>
    <x v="36"/>
    <m/>
    <m/>
    <x v="18"/>
    <x v="1"/>
    <m/>
    <x v="0"/>
    <x v="1"/>
    <x v="2"/>
    <n v="911394.45377097779"/>
    <n v="911394.45377097779"/>
    <x v="2"/>
    <n v="1"/>
    <s v="12"/>
  </r>
  <r>
    <x v="37"/>
    <m/>
    <m/>
    <x v="21"/>
    <x v="1"/>
    <m/>
    <x v="0"/>
    <x v="1"/>
    <x v="2"/>
    <n v="78151.016035963112"/>
    <n v="78151.016035963112"/>
    <x v="2"/>
    <n v="1"/>
    <s v="12"/>
  </r>
  <r>
    <x v="38"/>
    <m/>
    <m/>
    <x v="22"/>
    <x v="1"/>
    <m/>
    <x v="0"/>
    <x v="1"/>
    <x v="2"/>
    <n v="222964.31189377033"/>
    <n v="222964.31189377033"/>
    <x v="2"/>
    <n v="1"/>
    <s v="12"/>
  </r>
  <r>
    <x v="39"/>
    <m/>
    <m/>
    <x v="6"/>
    <x v="3"/>
    <m/>
    <x v="0"/>
    <x v="1"/>
    <x v="2"/>
    <n v="503415.25340473058"/>
    <n v="503415.25340473058"/>
    <x v="2"/>
    <n v="1"/>
    <s v="12"/>
  </r>
  <r>
    <x v="40"/>
    <m/>
    <m/>
    <x v="1"/>
    <x v="1"/>
    <m/>
    <x v="0"/>
    <x v="1"/>
    <x v="2"/>
    <n v="431604.40699721134"/>
    <n v="431604.40699721134"/>
    <x v="2"/>
    <n v="1"/>
    <s v="12"/>
  </r>
  <r>
    <x v="41"/>
    <m/>
    <m/>
    <x v="18"/>
    <x v="0"/>
    <m/>
    <x v="0"/>
    <x v="1"/>
    <x v="2"/>
    <n v="269645.65691331722"/>
    <n v="269645.65691331722"/>
    <x v="2"/>
    <n v="1"/>
    <s v="12"/>
  </r>
  <r>
    <x v="42"/>
    <m/>
    <m/>
    <x v="18"/>
    <x v="0"/>
    <m/>
    <x v="0"/>
    <x v="1"/>
    <x v="2"/>
    <n v="58533.829128295649"/>
    <n v="58533.829128295649"/>
    <x v="2"/>
    <n v="1"/>
    <s v="12"/>
  </r>
  <r>
    <x v="43"/>
    <m/>
    <m/>
    <x v="18"/>
    <x v="0"/>
    <m/>
    <x v="0"/>
    <x v="1"/>
    <x v="2"/>
    <n v="145137.6012096458"/>
    <n v="145137.6012096458"/>
    <x v="2"/>
    <n v="1"/>
    <s v="12"/>
  </r>
  <r>
    <x v="44"/>
    <m/>
    <m/>
    <x v="23"/>
    <x v="1"/>
    <m/>
    <x v="0"/>
    <x v="1"/>
    <x v="2"/>
    <n v="231859.70091936944"/>
    <n v="231859.70091936944"/>
    <x v="2"/>
    <n v="1"/>
    <s v="12"/>
  </r>
  <r>
    <x v="45"/>
    <m/>
    <m/>
    <x v="24"/>
    <x v="1"/>
    <m/>
    <x v="0"/>
    <x v="1"/>
    <x v="2"/>
    <n v="425191.4147480955"/>
    <n v="425191.4147480955"/>
    <x v="2"/>
    <n v="1"/>
    <s v="12"/>
  </r>
  <r>
    <x v="46"/>
    <m/>
    <m/>
    <x v="24"/>
    <x v="1"/>
    <m/>
    <x v="0"/>
    <x v="1"/>
    <x v="2"/>
    <n v="51224.906823852783"/>
    <n v="51224.906823852783"/>
    <x v="2"/>
    <n v="1"/>
    <s v="12"/>
  </r>
  <r>
    <x v="47"/>
    <m/>
    <m/>
    <x v="18"/>
    <x v="3"/>
    <m/>
    <x v="0"/>
    <x v="1"/>
    <x v="2"/>
    <n v="731936.65436904819"/>
    <n v="731936.65436904819"/>
    <x v="2"/>
    <n v="1"/>
    <s v="12"/>
  </r>
  <r>
    <x v="48"/>
    <m/>
    <m/>
    <x v="18"/>
    <x v="1"/>
    <m/>
    <x v="0"/>
    <x v="1"/>
    <x v="2"/>
    <n v="463754.46187677543"/>
    <n v="463754.46187677543"/>
    <x v="2"/>
    <n v="1"/>
    <s v="12"/>
  </r>
  <r>
    <x v="49"/>
    <m/>
    <m/>
    <x v="18"/>
    <x v="1"/>
    <m/>
    <x v="0"/>
    <x v="1"/>
    <x v="2"/>
    <n v="797247.73493331089"/>
    <n v="797247.73493331089"/>
    <x v="2"/>
    <n v="1"/>
    <s v="12"/>
  </r>
  <r>
    <x v="50"/>
    <m/>
    <m/>
    <x v="4"/>
    <x v="0"/>
    <m/>
    <x v="0"/>
    <x v="1"/>
    <x v="2"/>
    <n v="411049.36407206487"/>
    <n v="411049.36407206487"/>
    <x v="2"/>
    <n v="1"/>
    <s v="12"/>
  </r>
  <r>
    <x v="51"/>
    <m/>
    <m/>
    <x v="1"/>
    <x v="1"/>
    <m/>
    <x v="0"/>
    <x v="1"/>
    <x v="2"/>
    <n v="209435.51971639652"/>
    <n v="209435.51971639652"/>
    <x v="2"/>
    <n v="1"/>
    <s v="12"/>
  </r>
  <r>
    <x v="52"/>
    <m/>
    <m/>
    <x v="18"/>
    <x v="6"/>
    <m/>
    <x v="0"/>
    <x v="1"/>
    <x v="2"/>
    <n v="112899.89623499024"/>
    <n v="112899.89623499024"/>
    <x v="2"/>
    <n v="1"/>
    <s v="12"/>
  </r>
  <r>
    <x v="53"/>
    <m/>
    <m/>
    <x v="23"/>
    <x v="1"/>
    <m/>
    <x v="0"/>
    <x v="1"/>
    <x v="2"/>
    <n v="87894.419731572532"/>
    <n v="87894.419731572532"/>
    <x v="2"/>
    <n v="1"/>
    <s v="12"/>
  </r>
  <r>
    <x v="54"/>
    <m/>
    <m/>
    <x v="18"/>
    <x v="1"/>
    <m/>
    <x v="0"/>
    <x v="1"/>
    <x v="2"/>
    <n v="279798.82480347937"/>
    <n v="279798.82480347937"/>
    <x v="2"/>
    <n v="1"/>
    <s v="12"/>
  </r>
  <r>
    <x v="55"/>
    <m/>
    <m/>
    <x v="18"/>
    <x v="0"/>
    <m/>
    <x v="0"/>
    <x v="1"/>
    <x v="2"/>
    <n v="380475.55006922974"/>
    <n v="380475.55006922974"/>
    <x v="2"/>
    <n v="1"/>
    <s v="12"/>
  </r>
  <r>
    <x v="56"/>
    <m/>
    <m/>
    <x v="18"/>
    <x v="1"/>
    <m/>
    <x v="0"/>
    <x v="1"/>
    <x v="2"/>
    <n v="230148.33281270781"/>
    <n v="230148.33281270781"/>
    <x v="2"/>
    <n v="1"/>
    <s v="12"/>
  </r>
  <r>
    <x v="57"/>
    <m/>
    <m/>
    <x v="25"/>
    <x v="1"/>
    <m/>
    <x v="0"/>
    <x v="1"/>
    <x v="2"/>
    <n v="400643.10653232597"/>
    <n v="400643.10653232597"/>
    <x v="2"/>
    <n v="1"/>
    <s v="12"/>
  </r>
  <r>
    <x v="58"/>
    <m/>
    <m/>
    <x v="1"/>
    <x v="1"/>
    <m/>
    <x v="0"/>
    <x v="1"/>
    <x v="2"/>
    <n v="113648.93933929307"/>
    <n v="113648.93933929307"/>
    <x v="2"/>
    <n v="1"/>
    <s v="12"/>
  </r>
  <r>
    <x v="59"/>
    <m/>
    <m/>
    <x v="26"/>
    <x v="1"/>
    <m/>
    <x v="0"/>
    <x v="1"/>
    <x v="2"/>
    <n v="274371.09266493795"/>
    <n v="274371.09266493795"/>
    <x v="2"/>
    <n v="1"/>
    <s v="12"/>
  </r>
  <r>
    <x v="60"/>
    <m/>
    <m/>
    <x v="20"/>
    <x v="1"/>
    <m/>
    <x v="0"/>
    <x v="1"/>
    <x v="2"/>
    <n v="111238.92693300622"/>
    <n v="111238.92693300622"/>
    <x v="2"/>
    <n v="1"/>
    <s v="12"/>
  </r>
  <r>
    <x v="1"/>
    <m/>
    <m/>
    <x v="1"/>
    <x v="1"/>
    <m/>
    <x v="0"/>
    <x v="2"/>
    <x v="3"/>
    <n v="146530.77960764666"/>
    <n v="146530.77960764666"/>
    <x v="3"/>
    <n v="1"/>
    <s v="13"/>
  </r>
  <r>
    <x v="2"/>
    <m/>
    <m/>
    <x v="2"/>
    <x v="1"/>
    <m/>
    <x v="0"/>
    <x v="2"/>
    <x v="3"/>
    <n v="1259922.3441389415"/>
    <n v="1259922.3441389415"/>
    <x v="3"/>
    <n v="1"/>
    <s v="13"/>
  </r>
  <r>
    <x v="3"/>
    <m/>
    <m/>
    <x v="3"/>
    <x v="0"/>
    <m/>
    <x v="0"/>
    <x v="2"/>
    <x v="3"/>
    <n v="801648.88782599487"/>
    <n v="801648.88782599487"/>
    <x v="3"/>
    <n v="1"/>
    <s v="13"/>
  </r>
  <r>
    <x v="4"/>
    <m/>
    <m/>
    <x v="4"/>
    <x v="0"/>
    <m/>
    <x v="0"/>
    <x v="2"/>
    <x v="3"/>
    <n v="423732.32417398848"/>
    <n v="423732.32417398848"/>
    <x v="3"/>
    <n v="1"/>
    <s v="13"/>
  </r>
  <r>
    <x v="5"/>
    <m/>
    <m/>
    <x v="5"/>
    <x v="2"/>
    <m/>
    <x v="0"/>
    <x v="2"/>
    <x v="3"/>
    <n v="139872.43111538416"/>
    <n v="139872.43111538416"/>
    <x v="3"/>
    <n v="1"/>
    <s v="13"/>
  </r>
  <r>
    <x v="6"/>
    <m/>
    <m/>
    <x v="1"/>
    <x v="2"/>
    <m/>
    <x v="0"/>
    <x v="2"/>
    <x v="3"/>
    <n v="248860.45399523954"/>
    <n v="248860.45399523954"/>
    <x v="3"/>
    <n v="1"/>
    <s v="13"/>
  </r>
  <r>
    <x v="7"/>
    <m/>
    <m/>
    <x v="6"/>
    <x v="0"/>
    <m/>
    <x v="0"/>
    <x v="2"/>
    <x v="3"/>
    <n v="320576.19383272197"/>
    <n v="320576.19383272197"/>
    <x v="3"/>
    <n v="1"/>
    <s v="13"/>
  </r>
  <r>
    <x v="8"/>
    <m/>
    <m/>
    <x v="5"/>
    <x v="1"/>
    <m/>
    <x v="0"/>
    <x v="2"/>
    <x v="3"/>
    <n v="374216.38271631097"/>
    <n v="374216.38271631097"/>
    <x v="3"/>
    <n v="1"/>
    <s v="13"/>
  </r>
  <r>
    <x v="9"/>
    <m/>
    <m/>
    <x v="5"/>
    <x v="2"/>
    <m/>
    <x v="0"/>
    <x v="2"/>
    <x v="3"/>
    <n v="552236.67369122722"/>
    <n v="552236.67369122722"/>
    <x v="3"/>
    <n v="1"/>
    <s v="13"/>
  </r>
  <r>
    <x v="10"/>
    <m/>
    <m/>
    <x v="7"/>
    <x v="2"/>
    <m/>
    <x v="0"/>
    <x v="2"/>
    <x v="3"/>
    <n v="1249210.4946216368"/>
    <n v="1249210.4946216368"/>
    <x v="3"/>
    <n v="1"/>
    <s v="13"/>
  </r>
  <r>
    <x v="11"/>
    <m/>
    <m/>
    <x v="8"/>
    <x v="1"/>
    <m/>
    <x v="0"/>
    <x v="2"/>
    <x v="3"/>
    <n v="285868.95697090839"/>
    <n v="285868.95697090839"/>
    <x v="3"/>
    <n v="1"/>
    <s v="13"/>
  </r>
  <r>
    <x v="12"/>
    <m/>
    <m/>
    <x v="9"/>
    <x v="3"/>
    <m/>
    <x v="0"/>
    <x v="2"/>
    <x v="3"/>
    <n v="707107.03285458125"/>
    <n v="707107.03285458125"/>
    <x v="3"/>
    <n v="1"/>
    <s v="13"/>
  </r>
  <r>
    <x v="13"/>
    <m/>
    <m/>
    <x v="10"/>
    <x v="4"/>
    <m/>
    <x v="0"/>
    <x v="2"/>
    <x v="3"/>
    <n v="304437.36421964719"/>
    <n v="304437.36421964719"/>
    <x v="3"/>
    <n v="1"/>
    <s v="13"/>
  </r>
  <r>
    <x v="14"/>
    <m/>
    <m/>
    <x v="3"/>
    <x v="0"/>
    <m/>
    <x v="0"/>
    <x v="2"/>
    <x v="3"/>
    <n v="416497.80957857933"/>
    <n v="416497.80957857933"/>
    <x v="3"/>
    <n v="1"/>
    <s v="13"/>
  </r>
  <r>
    <x v="15"/>
    <m/>
    <m/>
    <x v="1"/>
    <x v="1"/>
    <m/>
    <x v="0"/>
    <x v="2"/>
    <x v="3"/>
    <n v="108803.02155647689"/>
    <n v="108803.02155647689"/>
    <x v="3"/>
    <n v="1"/>
    <s v="13"/>
  </r>
  <r>
    <x v="16"/>
    <m/>
    <m/>
    <x v="1"/>
    <x v="1"/>
    <m/>
    <x v="0"/>
    <x v="2"/>
    <x v="3"/>
    <n v="114946.68225901152"/>
    <n v="114946.68225901152"/>
    <x v="3"/>
    <n v="1"/>
    <s v="13"/>
  </r>
  <r>
    <x v="17"/>
    <m/>
    <m/>
    <x v="1"/>
    <x v="1"/>
    <m/>
    <x v="0"/>
    <x v="2"/>
    <x v="3"/>
    <n v="149212.44922195296"/>
    <n v="149212.44922195296"/>
    <x v="3"/>
    <n v="1"/>
    <s v="13"/>
  </r>
  <r>
    <x v="18"/>
    <m/>
    <m/>
    <x v="1"/>
    <x v="1"/>
    <m/>
    <x v="0"/>
    <x v="2"/>
    <x v="3"/>
    <n v="219249.73842222564"/>
    <n v="219249.73842222564"/>
    <x v="3"/>
    <n v="1"/>
    <s v="13"/>
  </r>
  <r>
    <x v="19"/>
    <m/>
    <m/>
    <x v="1"/>
    <x v="1"/>
    <m/>
    <x v="0"/>
    <x v="2"/>
    <x v="3"/>
    <n v="159294.73815452374"/>
    <n v="159294.73815452374"/>
    <x v="3"/>
    <n v="1"/>
    <s v="13"/>
  </r>
  <r>
    <x v="20"/>
    <m/>
    <m/>
    <x v="11"/>
    <x v="1"/>
    <m/>
    <x v="0"/>
    <x v="2"/>
    <x v="3"/>
    <n v="2211558.1328720935"/>
    <n v="2211558.1328720935"/>
    <x v="3"/>
    <n v="1"/>
    <s v="13"/>
  </r>
  <r>
    <x v="21"/>
    <m/>
    <m/>
    <x v="1"/>
    <x v="1"/>
    <m/>
    <x v="0"/>
    <x v="2"/>
    <x v="3"/>
    <n v="1025084.0430513024"/>
    <n v="1025084.0430513024"/>
    <x v="3"/>
    <n v="1"/>
    <s v="13"/>
  </r>
  <r>
    <x v="22"/>
    <m/>
    <m/>
    <x v="1"/>
    <x v="1"/>
    <m/>
    <x v="0"/>
    <x v="2"/>
    <x v="3"/>
    <n v="634914.39842841728"/>
    <n v="634914.39842841728"/>
    <x v="3"/>
    <n v="1"/>
    <s v="13"/>
  </r>
  <r>
    <x v="23"/>
    <m/>
    <m/>
    <x v="1"/>
    <x v="1"/>
    <m/>
    <x v="0"/>
    <x v="2"/>
    <x v="3"/>
    <n v="190713.7090784233"/>
    <n v="190713.7090784233"/>
    <x v="3"/>
    <n v="1"/>
    <s v="13"/>
  </r>
  <r>
    <x v="24"/>
    <m/>
    <m/>
    <x v="12"/>
    <x v="1"/>
    <m/>
    <x v="0"/>
    <x v="2"/>
    <x v="3"/>
    <n v="5957941.5657831002"/>
    <n v="5957941.5657831002"/>
    <x v="3"/>
    <n v="1"/>
    <s v="13"/>
  </r>
  <r>
    <x v="25"/>
    <m/>
    <m/>
    <x v="13"/>
    <x v="1"/>
    <m/>
    <x v="0"/>
    <x v="2"/>
    <x v="3"/>
    <n v="560016.04884995171"/>
    <n v="560016.04884995171"/>
    <x v="3"/>
    <n v="1"/>
    <s v="13"/>
  </r>
  <r>
    <x v="26"/>
    <m/>
    <m/>
    <x v="14"/>
    <x v="1"/>
    <m/>
    <x v="0"/>
    <x v="2"/>
    <x v="3"/>
    <n v="567248.45238099748"/>
    <n v="567248.45238099748"/>
    <x v="3"/>
    <n v="1"/>
    <s v="13"/>
  </r>
  <r>
    <x v="27"/>
    <m/>
    <m/>
    <x v="15"/>
    <x v="1"/>
    <m/>
    <x v="0"/>
    <x v="2"/>
    <x v="3"/>
    <n v="513564.65199701831"/>
    <n v="513564.65199701831"/>
    <x v="3"/>
    <n v="1"/>
    <s v="13"/>
  </r>
  <r>
    <x v="28"/>
    <m/>
    <m/>
    <x v="1"/>
    <x v="1"/>
    <m/>
    <x v="0"/>
    <x v="2"/>
    <x v="3"/>
    <n v="327743.82373036642"/>
    <n v="327743.82373036642"/>
    <x v="3"/>
    <n v="1"/>
    <s v="13"/>
  </r>
  <r>
    <x v="29"/>
    <m/>
    <m/>
    <x v="16"/>
    <x v="5"/>
    <m/>
    <x v="0"/>
    <x v="2"/>
    <x v="3"/>
    <n v="207447.60139516799"/>
    <n v="207447.60139516799"/>
    <x v="3"/>
    <n v="1"/>
    <s v="13"/>
  </r>
  <r>
    <x v="30"/>
    <m/>
    <m/>
    <x v="17"/>
    <x v="1"/>
    <m/>
    <x v="0"/>
    <x v="2"/>
    <x v="3"/>
    <n v="591634.54110090167"/>
    <n v="591634.54110090167"/>
    <x v="3"/>
    <n v="1"/>
    <s v="13"/>
  </r>
  <r>
    <x v="31"/>
    <m/>
    <m/>
    <x v="18"/>
    <x v="3"/>
    <m/>
    <x v="0"/>
    <x v="2"/>
    <x v="3"/>
    <n v="143380.40221523988"/>
    <n v="143380.40221523988"/>
    <x v="3"/>
    <n v="1"/>
    <s v="13"/>
  </r>
  <r>
    <x v="32"/>
    <m/>
    <m/>
    <x v="19"/>
    <x v="1"/>
    <m/>
    <x v="0"/>
    <x v="2"/>
    <x v="3"/>
    <n v="270832.8238068943"/>
    <n v="270832.8238068943"/>
    <x v="3"/>
    <n v="1"/>
    <s v="13"/>
  </r>
  <r>
    <x v="33"/>
    <m/>
    <m/>
    <x v="20"/>
    <x v="1"/>
    <m/>
    <x v="0"/>
    <x v="2"/>
    <x v="3"/>
    <n v="193235.76163108932"/>
    <n v="193235.76163108932"/>
    <x v="3"/>
    <n v="1"/>
    <s v="13"/>
  </r>
  <r>
    <x v="34"/>
    <m/>
    <m/>
    <x v="20"/>
    <x v="1"/>
    <m/>
    <x v="0"/>
    <x v="2"/>
    <x v="3"/>
    <n v="88664.703272443716"/>
    <n v="88664.703272443716"/>
    <x v="3"/>
    <n v="1"/>
    <s v="13"/>
  </r>
  <r>
    <x v="35"/>
    <m/>
    <m/>
    <x v="5"/>
    <x v="1"/>
    <m/>
    <x v="0"/>
    <x v="2"/>
    <x v="3"/>
    <n v="117582.68079793878"/>
    <n v="117582.68079793878"/>
    <x v="3"/>
    <n v="1"/>
    <s v="13"/>
  </r>
  <r>
    <x v="36"/>
    <m/>
    <m/>
    <x v="18"/>
    <x v="1"/>
    <m/>
    <x v="0"/>
    <x v="2"/>
    <x v="3"/>
    <n v="642470.00076459709"/>
    <n v="642470.00076459709"/>
    <x v="3"/>
    <n v="1"/>
    <s v="13"/>
  </r>
  <r>
    <x v="37"/>
    <m/>
    <m/>
    <x v="21"/>
    <x v="1"/>
    <m/>
    <x v="0"/>
    <x v="2"/>
    <x v="3"/>
    <n v="55091.056484524473"/>
    <n v="55091.056484524473"/>
    <x v="3"/>
    <n v="1"/>
    <s v="13"/>
  </r>
  <r>
    <x v="38"/>
    <m/>
    <m/>
    <x v="22"/>
    <x v="1"/>
    <m/>
    <x v="0"/>
    <x v="2"/>
    <x v="3"/>
    <n v="157174.40570344409"/>
    <n v="157174.40570344409"/>
    <x v="3"/>
    <n v="1"/>
    <s v="13"/>
  </r>
  <r>
    <x v="39"/>
    <m/>
    <m/>
    <x v="6"/>
    <x v="3"/>
    <m/>
    <x v="0"/>
    <x v="2"/>
    <x v="3"/>
    <n v="354872.9059098718"/>
    <n v="354872.9059098718"/>
    <x v="3"/>
    <n v="1"/>
    <s v="13"/>
  </r>
  <r>
    <x v="40"/>
    <m/>
    <m/>
    <x v="1"/>
    <x v="1"/>
    <m/>
    <x v="0"/>
    <x v="2"/>
    <x v="3"/>
    <n v="304251.23013002472"/>
    <n v="304251.23013002472"/>
    <x v="3"/>
    <n v="1"/>
    <s v="13"/>
  </r>
  <r>
    <x v="41"/>
    <m/>
    <m/>
    <x v="18"/>
    <x v="0"/>
    <m/>
    <x v="0"/>
    <x v="2"/>
    <x v="3"/>
    <n v="190081.52253557838"/>
    <n v="190081.52253557838"/>
    <x v="3"/>
    <n v="1"/>
    <s v="13"/>
  </r>
  <r>
    <x v="42"/>
    <m/>
    <m/>
    <x v="18"/>
    <x v="0"/>
    <m/>
    <x v="0"/>
    <x v="2"/>
    <x v="3"/>
    <n v="41262.297668382445"/>
    <n v="41262.297668382445"/>
    <x v="3"/>
    <n v="1"/>
    <s v="13"/>
  </r>
  <r>
    <x v="43"/>
    <m/>
    <m/>
    <x v="18"/>
    <x v="0"/>
    <m/>
    <x v="0"/>
    <x v="2"/>
    <x v="3"/>
    <n v="102311.9620426883"/>
    <n v="102311.9620426883"/>
    <x v="3"/>
    <n v="1"/>
    <s v="13"/>
  </r>
  <r>
    <x v="44"/>
    <m/>
    <m/>
    <x v="23"/>
    <x v="1"/>
    <m/>
    <x v="0"/>
    <x v="2"/>
    <x v="3"/>
    <n v="163445.03920404491"/>
    <n v="163445.03920404491"/>
    <x v="3"/>
    <n v="1"/>
    <s v="13"/>
  </r>
  <r>
    <x v="45"/>
    <m/>
    <m/>
    <x v="24"/>
    <x v="1"/>
    <m/>
    <x v="0"/>
    <x v="2"/>
    <x v="3"/>
    <n v="299730.51451874879"/>
    <n v="299730.51451874879"/>
    <x v="3"/>
    <n v="1"/>
    <s v="13"/>
  </r>
  <r>
    <x v="46"/>
    <m/>
    <m/>
    <x v="24"/>
    <x v="1"/>
    <m/>
    <x v="0"/>
    <x v="2"/>
    <x v="3"/>
    <n v="36110.013386758132"/>
    <n v="36110.013386758132"/>
    <x v="3"/>
    <n v="1"/>
    <s v="13"/>
  </r>
  <r>
    <x v="47"/>
    <m/>
    <m/>
    <x v="18"/>
    <x v="3"/>
    <m/>
    <x v="0"/>
    <x v="2"/>
    <x v="3"/>
    <n v="515964.67473159166"/>
    <n v="515964.67473159166"/>
    <x v="3"/>
    <n v="1"/>
    <s v="13"/>
  </r>
  <r>
    <x v="48"/>
    <m/>
    <m/>
    <x v="18"/>
    <x v="1"/>
    <m/>
    <x v="0"/>
    <x v="2"/>
    <x v="3"/>
    <n v="326914.79330795672"/>
    <n v="326914.79330795672"/>
    <x v="3"/>
    <n v="1"/>
    <s v="13"/>
  </r>
  <r>
    <x v="49"/>
    <m/>
    <m/>
    <x v="18"/>
    <x v="1"/>
    <m/>
    <x v="0"/>
    <x v="2"/>
    <x v="3"/>
    <n v="562004.46552299196"/>
    <n v="562004.46552299196"/>
    <x v="3"/>
    <n v="1"/>
    <s v="13"/>
  </r>
  <r>
    <x v="50"/>
    <m/>
    <m/>
    <x v="4"/>
    <x v="0"/>
    <m/>
    <x v="0"/>
    <x v="2"/>
    <x v="3"/>
    <n v="289761.34774244356"/>
    <n v="289761.34774244356"/>
    <x v="3"/>
    <n v="1"/>
    <s v="13"/>
  </r>
  <r>
    <x v="51"/>
    <m/>
    <m/>
    <x v="1"/>
    <x v="1"/>
    <m/>
    <x v="0"/>
    <x v="2"/>
    <x v="3"/>
    <n v="147637.54371731053"/>
    <n v="147637.54371731053"/>
    <x v="3"/>
    <n v="1"/>
    <s v="13"/>
  </r>
  <r>
    <x v="52"/>
    <m/>
    <m/>
    <x v="18"/>
    <x v="6"/>
    <m/>
    <x v="0"/>
    <x v="2"/>
    <x v="3"/>
    <n v="79586.611615089147"/>
    <n v="79586.611615089147"/>
    <x v="3"/>
    <n v="1"/>
    <s v="13"/>
  </r>
  <r>
    <x v="53"/>
    <m/>
    <m/>
    <x v="23"/>
    <x v="1"/>
    <m/>
    <x v="0"/>
    <x v="2"/>
    <x v="3"/>
    <n v="61959.481625655499"/>
    <n v="61959.481625655499"/>
    <x v="3"/>
    <n v="1"/>
    <s v="13"/>
  </r>
  <r>
    <x v="54"/>
    <m/>
    <m/>
    <x v="18"/>
    <x v="1"/>
    <m/>
    <x v="0"/>
    <x v="2"/>
    <x v="3"/>
    <n v="197238.80306890354"/>
    <n v="197238.80306890354"/>
    <x v="3"/>
    <n v="1"/>
    <s v="13"/>
  </r>
  <r>
    <x v="55"/>
    <m/>
    <m/>
    <x v="18"/>
    <x v="0"/>
    <m/>
    <x v="0"/>
    <x v="2"/>
    <x v="3"/>
    <n v="268208.92527102696"/>
    <n v="268208.92527102696"/>
    <x v="3"/>
    <n v="1"/>
    <s v="13"/>
  </r>
  <r>
    <x v="56"/>
    <m/>
    <m/>
    <x v="18"/>
    <x v="1"/>
    <m/>
    <x v="0"/>
    <x v="2"/>
    <x v="3"/>
    <n v="162238.64315429269"/>
    <n v="162238.64315429269"/>
    <x v="3"/>
    <n v="1"/>
    <s v="13"/>
  </r>
  <r>
    <x v="57"/>
    <m/>
    <m/>
    <x v="25"/>
    <x v="1"/>
    <m/>
    <x v="0"/>
    <x v="2"/>
    <x v="3"/>
    <n v="282425.65652570431"/>
    <n v="282425.65652570431"/>
    <x v="3"/>
    <n v="1"/>
    <s v="13"/>
  </r>
  <r>
    <x v="58"/>
    <m/>
    <m/>
    <x v="1"/>
    <x v="1"/>
    <m/>
    <x v="0"/>
    <x v="2"/>
    <x v="3"/>
    <n v="80114.635152870149"/>
    <n v="80114.635152870149"/>
    <x v="3"/>
    <n v="1"/>
    <s v="13"/>
  </r>
  <r>
    <x v="59"/>
    <m/>
    <m/>
    <x v="26"/>
    <x v="1"/>
    <m/>
    <x v="0"/>
    <x v="2"/>
    <x v="3"/>
    <n v="193412.62763326173"/>
    <n v="193412.62763326173"/>
    <x v="3"/>
    <n v="1"/>
    <s v="13"/>
  </r>
  <r>
    <x v="60"/>
    <m/>
    <m/>
    <x v="20"/>
    <x v="1"/>
    <m/>
    <x v="0"/>
    <x v="2"/>
    <x v="3"/>
    <n v="78415.743233895555"/>
    <n v="78415.743233895555"/>
    <x v="3"/>
    <n v="1"/>
    <s v="13"/>
  </r>
  <r>
    <x v="1"/>
    <m/>
    <m/>
    <x v="1"/>
    <x v="1"/>
    <m/>
    <x v="0"/>
    <x v="2"/>
    <x v="4"/>
    <n v="1360.4166932767523"/>
    <n v="1360.4166932767523"/>
    <x v="4"/>
    <n v="1"/>
    <s v="13"/>
  </r>
  <r>
    <x v="2"/>
    <m/>
    <m/>
    <x v="2"/>
    <x v="1"/>
    <m/>
    <x v="0"/>
    <x v="2"/>
    <x v="4"/>
    <n v="11697.333446177523"/>
    <n v="11697.333446177523"/>
    <x v="4"/>
    <n v="1"/>
    <s v="13"/>
  </r>
  <r>
    <x v="3"/>
    <m/>
    <m/>
    <x v="3"/>
    <x v="0"/>
    <m/>
    <x v="0"/>
    <x v="2"/>
    <x v="4"/>
    <n v="7442.64469257157"/>
    <n v="7442.64469257157"/>
    <x v="4"/>
    <n v="1"/>
    <s v="13"/>
  </r>
  <r>
    <x v="4"/>
    <m/>
    <m/>
    <x v="4"/>
    <x v="0"/>
    <m/>
    <x v="0"/>
    <x v="2"/>
    <x v="4"/>
    <n v="3934.0030049029247"/>
    <n v="3934.0030049029247"/>
    <x v="4"/>
    <n v="1"/>
    <s v="13"/>
  </r>
  <r>
    <x v="5"/>
    <m/>
    <m/>
    <x v="5"/>
    <x v="2"/>
    <m/>
    <x v="0"/>
    <x v="2"/>
    <x v="4"/>
    <n v="1298.599452811764"/>
    <n v="1298.599452811764"/>
    <x v="4"/>
    <n v="1"/>
    <s v="13"/>
  </r>
  <r>
    <x v="6"/>
    <m/>
    <m/>
    <x v="1"/>
    <x v="2"/>
    <m/>
    <x v="0"/>
    <x v="2"/>
    <x v="4"/>
    <n v="2310.4628039110476"/>
    <n v="2310.4628039110476"/>
    <x v="4"/>
    <n v="1"/>
    <s v="13"/>
  </r>
  <r>
    <x v="7"/>
    <m/>
    <m/>
    <x v="6"/>
    <x v="0"/>
    <m/>
    <x v="0"/>
    <x v="2"/>
    <x v="4"/>
    <n v="2976.2839365552654"/>
    <n v="2976.2839365552654"/>
    <x v="4"/>
    <n v="1"/>
    <s v="13"/>
  </r>
  <r>
    <x v="8"/>
    <m/>
    <m/>
    <x v="5"/>
    <x v="1"/>
    <m/>
    <x v="0"/>
    <x v="2"/>
    <x v="4"/>
    <n v="3474.2885781953792"/>
    <n v="3474.2885781953792"/>
    <x v="4"/>
    <n v="1"/>
    <s v="13"/>
  </r>
  <r>
    <x v="9"/>
    <m/>
    <m/>
    <x v="5"/>
    <x v="2"/>
    <m/>
    <x v="0"/>
    <x v="2"/>
    <x v="4"/>
    <n v="5127.0592536311533"/>
    <n v="5127.0592536311533"/>
    <x v="4"/>
    <n v="1"/>
    <s v="13"/>
  </r>
  <r>
    <x v="10"/>
    <m/>
    <m/>
    <x v="7"/>
    <x v="2"/>
    <m/>
    <x v="0"/>
    <x v="2"/>
    <x v="4"/>
    <n v="11597.882812404676"/>
    <n v="11597.882812404676"/>
    <x v="4"/>
    <n v="1"/>
    <s v="13"/>
  </r>
  <r>
    <x v="11"/>
    <m/>
    <m/>
    <x v="8"/>
    <x v="1"/>
    <m/>
    <x v="0"/>
    <x v="2"/>
    <x v="4"/>
    <n v="2654.0560433389146"/>
    <n v="2654.0560433389146"/>
    <x v="4"/>
    <n v="1"/>
    <s v="13"/>
  </r>
  <r>
    <x v="12"/>
    <m/>
    <m/>
    <x v="9"/>
    <x v="3"/>
    <m/>
    <x v="0"/>
    <x v="2"/>
    <x v="4"/>
    <n v="6564.9020226639495"/>
    <n v="6564.9020226639495"/>
    <x v="4"/>
    <n v="1"/>
    <s v="13"/>
  </r>
  <r>
    <x v="13"/>
    <m/>
    <m/>
    <x v="10"/>
    <x v="4"/>
    <m/>
    <x v="0"/>
    <x v="2"/>
    <x v="4"/>
    <n v="2826.4482960545838"/>
    <n v="2826.4482960545838"/>
    <x v="4"/>
    <n v="1"/>
    <s v="13"/>
  </r>
  <r>
    <x v="14"/>
    <m/>
    <m/>
    <x v="3"/>
    <x v="0"/>
    <m/>
    <x v="0"/>
    <x v="2"/>
    <x v="4"/>
    <n v="3866.8365402891282"/>
    <n v="3866.8365402891282"/>
    <x v="4"/>
    <n v="1"/>
    <s v="13"/>
  </r>
  <r>
    <x v="15"/>
    <m/>
    <m/>
    <x v="1"/>
    <x v="1"/>
    <m/>
    <x v="0"/>
    <x v="2"/>
    <x v="4"/>
    <n v="1010.145767331038"/>
    <n v="1010.145767331038"/>
    <x v="4"/>
    <n v="1"/>
    <s v="13"/>
  </r>
  <r>
    <x v="16"/>
    <m/>
    <m/>
    <x v="1"/>
    <x v="1"/>
    <m/>
    <x v="0"/>
    <x v="2"/>
    <x v="4"/>
    <n v="1067.1845587708697"/>
    <n v="1067.1845587708697"/>
    <x v="4"/>
    <n v="1"/>
    <s v="13"/>
  </r>
  <r>
    <x v="17"/>
    <m/>
    <m/>
    <x v="1"/>
    <x v="1"/>
    <m/>
    <x v="0"/>
    <x v="2"/>
    <x v="4"/>
    <n v="1385.3137703203859"/>
    <n v="1385.3137703203859"/>
    <x v="4"/>
    <n v="1"/>
    <s v="13"/>
  </r>
  <r>
    <x v="18"/>
    <m/>
    <m/>
    <x v="1"/>
    <x v="1"/>
    <m/>
    <x v="0"/>
    <x v="2"/>
    <x v="4"/>
    <n v="2035.5518816238648"/>
    <n v="2035.5518816238648"/>
    <x v="4"/>
    <n v="1"/>
    <s v="13"/>
  </r>
  <r>
    <x v="19"/>
    <m/>
    <m/>
    <x v="1"/>
    <x v="1"/>
    <m/>
    <x v="0"/>
    <x v="2"/>
    <x v="4"/>
    <n v="1478.9194564911365"/>
    <n v="1478.9194564911365"/>
    <x v="4"/>
    <n v="1"/>
    <s v="13"/>
  </r>
  <r>
    <x v="20"/>
    <m/>
    <m/>
    <x v="11"/>
    <x v="1"/>
    <m/>
    <x v="0"/>
    <x v="2"/>
    <x v="4"/>
    <n v="20532.482050304716"/>
    <n v="20532.482050304716"/>
    <x v="4"/>
    <n v="1"/>
    <s v="13"/>
  </r>
  <r>
    <x v="21"/>
    <m/>
    <m/>
    <x v="1"/>
    <x v="1"/>
    <m/>
    <x v="0"/>
    <x v="2"/>
    <x v="4"/>
    <n v="9517.0546960349529"/>
    <n v="9517.0546960349529"/>
    <x v="4"/>
    <n v="1"/>
    <s v="13"/>
  </r>
  <r>
    <x v="22"/>
    <m/>
    <m/>
    <x v="1"/>
    <x v="1"/>
    <m/>
    <x v="0"/>
    <x v="2"/>
    <x v="4"/>
    <n v="5894.653319504424"/>
    <n v="5894.653319504424"/>
    <x v="4"/>
    <n v="1"/>
    <s v="13"/>
  </r>
  <r>
    <x v="23"/>
    <m/>
    <m/>
    <x v="1"/>
    <x v="1"/>
    <m/>
    <x v="0"/>
    <x v="2"/>
    <x v="4"/>
    <n v="1770.6185291699205"/>
    <n v="1770.6185291699205"/>
    <x v="4"/>
    <n v="1"/>
    <s v="13"/>
  </r>
  <r>
    <x v="24"/>
    <m/>
    <m/>
    <x v="12"/>
    <x v="1"/>
    <m/>
    <x v="0"/>
    <x v="2"/>
    <x v="4"/>
    <n v="55314.543370079693"/>
    <n v="55314.543370079693"/>
    <x v="4"/>
    <n v="1"/>
    <s v="13"/>
  </r>
  <r>
    <x v="25"/>
    <m/>
    <m/>
    <x v="13"/>
    <x v="1"/>
    <m/>
    <x v="0"/>
    <x v="2"/>
    <x v="4"/>
    <n v="5199.2842964346473"/>
    <n v="5199.2842964346473"/>
    <x v="4"/>
    <n v="1"/>
    <s v="13"/>
  </r>
  <r>
    <x v="26"/>
    <m/>
    <m/>
    <x v="14"/>
    <x v="1"/>
    <m/>
    <x v="0"/>
    <x v="2"/>
    <x v="4"/>
    <n v="5266.4311615676479"/>
    <n v="5266.4311615676479"/>
    <x v="4"/>
    <n v="1"/>
    <s v="13"/>
  </r>
  <r>
    <x v="27"/>
    <m/>
    <m/>
    <x v="15"/>
    <x v="1"/>
    <m/>
    <x v="0"/>
    <x v="2"/>
    <x v="4"/>
    <n v="4768.0216233364654"/>
    <n v="4768.0216233364654"/>
    <x v="4"/>
    <n v="1"/>
    <s v="13"/>
  </r>
  <r>
    <x v="28"/>
    <m/>
    <m/>
    <x v="1"/>
    <x v="1"/>
    <m/>
    <x v="0"/>
    <x v="2"/>
    <x v="4"/>
    <n v="3042.8294322531283"/>
    <n v="3042.8294322531283"/>
    <x v="4"/>
    <n v="1"/>
    <s v="13"/>
  </r>
  <r>
    <x v="29"/>
    <m/>
    <m/>
    <x v="16"/>
    <x v="5"/>
    <m/>
    <x v="0"/>
    <x v="2"/>
    <x v="4"/>
    <n v="1925.9788330743374"/>
    <n v="1925.9788330743374"/>
    <x v="4"/>
    <n v="1"/>
    <s v="13"/>
  </r>
  <r>
    <x v="30"/>
    <m/>
    <m/>
    <x v="17"/>
    <x v="1"/>
    <m/>
    <x v="0"/>
    <x v="2"/>
    <x v="4"/>
    <n v="5492.8357590666592"/>
    <n v="5492.8357590666592"/>
    <x v="4"/>
    <n v="1"/>
    <s v="13"/>
  </r>
  <r>
    <x v="31"/>
    <m/>
    <m/>
    <x v="18"/>
    <x v="3"/>
    <m/>
    <x v="0"/>
    <x v="2"/>
    <x v="4"/>
    <n v="1331.16805346041"/>
    <n v="1331.16805346041"/>
    <x v="4"/>
    <n v="1"/>
    <s v="13"/>
  </r>
  <r>
    <x v="32"/>
    <m/>
    <m/>
    <x v="19"/>
    <x v="1"/>
    <m/>
    <x v="0"/>
    <x v="2"/>
    <x v="4"/>
    <n v="2514.4580243190971"/>
    <n v="2514.4580243190971"/>
    <x v="4"/>
    <n v="1"/>
    <s v="13"/>
  </r>
  <r>
    <x v="33"/>
    <m/>
    <m/>
    <x v="20"/>
    <x v="1"/>
    <m/>
    <x v="0"/>
    <x v="2"/>
    <x v="4"/>
    <n v="1794.0336942509707"/>
    <n v="1794.0336942509707"/>
    <x v="4"/>
    <n v="1"/>
    <s v="13"/>
  </r>
  <r>
    <x v="34"/>
    <m/>
    <m/>
    <x v="20"/>
    <x v="1"/>
    <m/>
    <x v="0"/>
    <x v="2"/>
    <x v="4"/>
    <n v="823.17819340918675"/>
    <n v="823.17819340918675"/>
    <x v="4"/>
    <n v="1"/>
    <s v="13"/>
  </r>
  <r>
    <x v="35"/>
    <m/>
    <m/>
    <x v="5"/>
    <x v="1"/>
    <m/>
    <x v="0"/>
    <x v="2"/>
    <x v="4"/>
    <n v="1091.6576177787579"/>
    <n v="1091.6576177787579"/>
    <x v="4"/>
    <n v="1"/>
    <s v="13"/>
  </r>
  <r>
    <x v="36"/>
    <m/>
    <m/>
    <x v="18"/>
    <x v="1"/>
    <m/>
    <x v="0"/>
    <x v="2"/>
    <x v="4"/>
    <n v="5964.8008173435992"/>
    <n v="5964.8008173435992"/>
    <x v="4"/>
    <n v="1"/>
    <s v="13"/>
  </r>
  <r>
    <x v="37"/>
    <m/>
    <m/>
    <x v="21"/>
    <x v="1"/>
    <m/>
    <x v="0"/>
    <x v="2"/>
    <x v="4"/>
    <n v="511.47474334387874"/>
    <n v="511.47474334387874"/>
    <x v="4"/>
    <n v="1"/>
    <s v="13"/>
  </r>
  <r>
    <x v="38"/>
    <m/>
    <m/>
    <x v="22"/>
    <x v="1"/>
    <m/>
    <x v="0"/>
    <x v="2"/>
    <x v="4"/>
    <n v="1459.2339291946264"/>
    <n v="1459.2339291946264"/>
    <x v="4"/>
    <n v="1"/>
    <s v="13"/>
  </r>
  <r>
    <x v="39"/>
    <m/>
    <m/>
    <x v="6"/>
    <x v="3"/>
    <m/>
    <x v="0"/>
    <x v="2"/>
    <x v="4"/>
    <n v="3294.7004478110762"/>
    <n v="3294.7004478110762"/>
    <x v="4"/>
    <n v="1"/>
    <s v="13"/>
  </r>
  <r>
    <x v="40"/>
    <m/>
    <m/>
    <x v="1"/>
    <x v="1"/>
    <m/>
    <x v="0"/>
    <x v="2"/>
    <x v="4"/>
    <n v="2824.7201954917641"/>
    <n v="2824.7201954917641"/>
    <x v="4"/>
    <n v="1"/>
    <s v="13"/>
  </r>
  <r>
    <x v="41"/>
    <m/>
    <m/>
    <x v="18"/>
    <x v="0"/>
    <m/>
    <x v="0"/>
    <x v="2"/>
    <x v="4"/>
    <n v="1764.7492017258569"/>
    <n v="1764.7492017258569"/>
    <x v="4"/>
    <n v="1"/>
    <s v="13"/>
  </r>
  <r>
    <x v="42"/>
    <m/>
    <m/>
    <x v="18"/>
    <x v="0"/>
    <m/>
    <x v="0"/>
    <x v="2"/>
    <x v="4"/>
    <n v="383.08619323071247"/>
    <n v="383.08619323071247"/>
    <x v="4"/>
    <n v="1"/>
    <s v="13"/>
  </r>
  <r>
    <x v="43"/>
    <m/>
    <m/>
    <x v="18"/>
    <x v="0"/>
    <m/>
    <x v="0"/>
    <x v="2"/>
    <x v="4"/>
    <n v="949.88166621006076"/>
    <n v="949.88166621006076"/>
    <x v="4"/>
    <n v="1"/>
    <s v="13"/>
  </r>
  <r>
    <x v="44"/>
    <m/>
    <m/>
    <x v="23"/>
    <x v="1"/>
    <m/>
    <x v="0"/>
    <x v="2"/>
    <x v="4"/>
    <n v="1517.4515576988879"/>
    <n v="1517.4515576988879"/>
    <x v="4"/>
    <n v="1"/>
    <s v="13"/>
  </r>
  <r>
    <x v="45"/>
    <m/>
    <m/>
    <x v="24"/>
    <x v="1"/>
    <m/>
    <x v="0"/>
    <x v="2"/>
    <x v="4"/>
    <n v="2782.7491024585852"/>
    <n v="2782.7491024585852"/>
    <x v="4"/>
    <n v="1"/>
    <s v="13"/>
  </r>
  <r>
    <x v="46"/>
    <m/>
    <m/>
    <x v="24"/>
    <x v="1"/>
    <m/>
    <x v="0"/>
    <x v="2"/>
    <x v="4"/>
    <n v="335.25150918687382"/>
    <n v="335.25150918687382"/>
    <x v="4"/>
    <n v="1"/>
    <s v="13"/>
  </r>
  <r>
    <x v="47"/>
    <m/>
    <m/>
    <x v="18"/>
    <x v="3"/>
    <m/>
    <x v="0"/>
    <x v="2"/>
    <x v="4"/>
    <n v="4790.3038428203172"/>
    <n v="4790.3038428203172"/>
    <x v="4"/>
    <n v="1"/>
    <s v="13"/>
  </r>
  <r>
    <x v="48"/>
    <m/>
    <m/>
    <x v="18"/>
    <x v="1"/>
    <m/>
    <x v="0"/>
    <x v="2"/>
    <x v="4"/>
    <n v="3035.1325727339172"/>
    <n v="3035.1325727339172"/>
    <x v="4"/>
    <n v="1"/>
    <s v="13"/>
  </r>
  <r>
    <x v="49"/>
    <m/>
    <m/>
    <x v="18"/>
    <x v="1"/>
    <m/>
    <x v="0"/>
    <x v="2"/>
    <x v="4"/>
    <n v="5217.7450951994997"/>
    <n v="5217.7450951994997"/>
    <x v="4"/>
    <n v="1"/>
    <s v="13"/>
  </r>
  <r>
    <x v="50"/>
    <m/>
    <m/>
    <x v="4"/>
    <x v="0"/>
    <m/>
    <x v="0"/>
    <x v="2"/>
    <x v="4"/>
    <n v="2690.1936616368012"/>
    <n v="2690.1936616368012"/>
    <x v="4"/>
    <n v="1"/>
    <s v="13"/>
  </r>
  <r>
    <x v="51"/>
    <m/>
    <m/>
    <x v="1"/>
    <x v="1"/>
    <m/>
    <x v="0"/>
    <x v="2"/>
    <x v="4"/>
    <n v="1370.6920796108579"/>
    <n v="1370.6920796108579"/>
    <x v="4"/>
    <n v="1"/>
    <s v="13"/>
  </r>
  <r>
    <x v="52"/>
    <m/>
    <m/>
    <x v="18"/>
    <x v="6"/>
    <m/>
    <x v="0"/>
    <x v="2"/>
    <x v="4"/>
    <n v="738.89564562755265"/>
    <n v="738.89564562755265"/>
    <x v="4"/>
    <n v="1"/>
    <s v="13"/>
  </r>
  <r>
    <x v="53"/>
    <m/>
    <m/>
    <x v="23"/>
    <x v="1"/>
    <m/>
    <x v="0"/>
    <x v="2"/>
    <x v="4"/>
    <n v="575.24237116607299"/>
    <n v="575.24237116607299"/>
    <x v="4"/>
    <n v="1"/>
    <s v="13"/>
  </r>
  <r>
    <x v="54"/>
    <m/>
    <m/>
    <x v="18"/>
    <x v="1"/>
    <m/>
    <x v="0"/>
    <x v="2"/>
    <x v="4"/>
    <n v="1831.1986121642096"/>
    <n v="1831.1986121642096"/>
    <x v="4"/>
    <n v="1"/>
    <s v="13"/>
  </r>
  <r>
    <x v="55"/>
    <m/>
    <m/>
    <x v="18"/>
    <x v="0"/>
    <m/>
    <x v="0"/>
    <x v="2"/>
    <x v="4"/>
    <n v="2490.097303798696"/>
    <n v="2490.097303798696"/>
    <x v="4"/>
    <n v="1"/>
    <s v="13"/>
  </r>
  <r>
    <x v="56"/>
    <m/>
    <m/>
    <x v="18"/>
    <x v="1"/>
    <m/>
    <x v="0"/>
    <x v="2"/>
    <x v="4"/>
    <n v="1506.2511714784596"/>
    <n v="1506.2511714784596"/>
    <x v="4"/>
    <n v="1"/>
    <s v="13"/>
  </r>
  <r>
    <x v="57"/>
    <m/>
    <m/>
    <x v="25"/>
    <x v="1"/>
    <m/>
    <x v="0"/>
    <x v="2"/>
    <x v="4"/>
    <n v="2622.0878560531737"/>
    <n v="2622.0878560531737"/>
    <x v="4"/>
    <n v="1"/>
    <s v="13"/>
  </r>
  <r>
    <x v="58"/>
    <m/>
    <m/>
    <x v="1"/>
    <x v="1"/>
    <m/>
    <x v="0"/>
    <x v="2"/>
    <x v="4"/>
    <n v="743.79790600700187"/>
    <n v="743.79790600700187"/>
    <x v="4"/>
    <n v="1"/>
    <s v="13"/>
  </r>
  <r>
    <x v="59"/>
    <m/>
    <m/>
    <x v="26"/>
    <x v="1"/>
    <m/>
    <x v="0"/>
    <x v="2"/>
    <x v="4"/>
    <n v="1795.6757483127367"/>
    <n v="1795.6757483127367"/>
    <x v="4"/>
    <n v="1"/>
    <s v="13"/>
  </r>
  <r>
    <x v="60"/>
    <m/>
    <m/>
    <x v="20"/>
    <x v="1"/>
    <m/>
    <x v="0"/>
    <x v="2"/>
    <x v="4"/>
    <n v="728.02510432782867"/>
    <n v="728.02510432782867"/>
    <x v="4"/>
    <n v="1"/>
    <s v="13"/>
  </r>
  <r>
    <x v="1"/>
    <m/>
    <m/>
    <x v="1"/>
    <x v="1"/>
    <m/>
    <x v="0"/>
    <x v="3"/>
    <x v="5"/>
    <n v="41721.567842161756"/>
    <n v="41721.567842161756"/>
    <x v="5"/>
    <n v="1"/>
    <s v="14"/>
  </r>
  <r>
    <x v="2"/>
    <m/>
    <m/>
    <x v="2"/>
    <x v="1"/>
    <m/>
    <x v="0"/>
    <x v="3"/>
    <x v="5"/>
    <n v="358736.4763744502"/>
    <n v="358736.4763744502"/>
    <x v="5"/>
    <n v="1"/>
    <s v="14"/>
  </r>
  <r>
    <x v="3"/>
    <m/>
    <m/>
    <x v="3"/>
    <x v="0"/>
    <m/>
    <x v="0"/>
    <x v="3"/>
    <x v="5"/>
    <n v="228252.71624556615"/>
    <n v="228252.71624556615"/>
    <x v="5"/>
    <n v="1"/>
    <s v="14"/>
  </r>
  <r>
    <x v="4"/>
    <m/>
    <m/>
    <x v="4"/>
    <x v="0"/>
    <m/>
    <x v="0"/>
    <x v="3"/>
    <x v="5"/>
    <n v="120648.89682071531"/>
    <n v="120648.89682071531"/>
    <x v="5"/>
    <n v="1"/>
    <s v="14"/>
  </r>
  <r>
    <x v="5"/>
    <m/>
    <m/>
    <x v="5"/>
    <x v="2"/>
    <m/>
    <x v="0"/>
    <x v="3"/>
    <x v="5"/>
    <n v="39825.742684604273"/>
    <n v="39825.742684604273"/>
    <x v="5"/>
    <n v="1"/>
    <s v="14"/>
  </r>
  <r>
    <x v="6"/>
    <m/>
    <m/>
    <x v="1"/>
    <x v="2"/>
    <m/>
    <x v="0"/>
    <x v="3"/>
    <x v="5"/>
    <n v="70857.797538475192"/>
    <n v="70857.797538475192"/>
    <x v="5"/>
    <n v="1"/>
    <s v="14"/>
  </r>
  <r>
    <x v="7"/>
    <m/>
    <m/>
    <x v="6"/>
    <x v="0"/>
    <m/>
    <x v="0"/>
    <x v="3"/>
    <x v="5"/>
    <n v="91277.351116174206"/>
    <n v="91277.351116174206"/>
    <x v="5"/>
    <n v="1"/>
    <s v="14"/>
  </r>
  <r>
    <x v="8"/>
    <m/>
    <m/>
    <x v="5"/>
    <x v="1"/>
    <m/>
    <x v="0"/>
    <x v="3"/>
    <x v="5"/>
    <n v="106550.27046844551"/>
    <n v="106550.27046844551"/>
    <x v="5"/>
    <n v="1"/>
    <s v="14"/>
  </r>
  <r>
    <x v="9"/>
    <m/>
    <m/>
    <x v="5"/>
    <x v="2"/>
    <m/>
    <x v="0"/>
    <x v="3"/>
    <x v="5"/>
    <n v="157237.81657363087"/>
    <n v="157237.81657363087"/>
    <x v="5"/>
    <n v="1"/>
    <s v="14"/>
  </r>
  <r>
    <x v="10"/>
    <m/>
    <m/>
    <x v="7"/>
    <x v="2"/>
    <m/>
    <x v="0"/>
    <x v="3"/>
    <x v="5"/>
    <n v="355686.50177151745"/>
    <n v="355686.50177151745"/>
    <x v="5"/>
    <n v="1"/>
    <s v="14"/>
  </r>
  <r>
    <x v="11"/>
    <m/>
    <m/>
    <x v="8"/>
    <x v="1"/>
    <m/>
    <x v="0"/>
    <x v="3"/>
    <x v="5"/>
    <n v="81395.192970142132"/>
    <n v="81395.192970142132"/>
    <x v="5"/>
    <n v="1"/>
    <s v="14"/>
  </r>
  <r>
    <x v="12"/>
    <m/>
    <m/>
    <x v="9"/>
    <x v="3"/>
    <m/>
    <x v="0"/>
    <x v="3"/>
    <x v="5"/>
    <n v="201333.90487586384"/>
    <n v="201333.90487586384"/>
    <x v="5"/>
    <n v="1"/>
    <s v="14"/>
  </r>
  <r>
    <x v="13"/>
    <m/>
    <m/>
    <x v="10"/>
    <x v="4"/>
    <m/>
    <x v="0"/>
    <x v="3"/>
    <x v="5"/>
    <n v="86682.157694028167"/>
    <n v="86682.157694028167"/>
    <x v="5"/>
    <n v="1"/>
    <s v="14"/>
  </r>
  <r>
    <x v="14"/>
    <m/>
    <m/>
    <x v="3"/>
    <x v="0"/>
    <m/>
    <x v="0"/>
    <x v="3"/>
    <x v="5"/>
    <n v="118589.02044316735"/>
    <n v="118589.02044316735"/>
    <x v="5"/>
    <n v="1"/>
    <s v="14"/>
  </r>
  <r>
    <x v="15"/>
    <m/>
    <m/>
    <x v="1"/>
    <x v="1"/>
    <m/>
    <x v="0"/>
    <x v="3"/>
    <x v="5"/>
    <n v="30979.379605128688"/>
    <n v="30979.379605128688"/>
    <x v="5"/>
    <n v="1"/>
    <s v="14"/>
  </r>
  <r>
    <x v="16"/>
    <m/>
    <m/>
    <x v="1"/>
    <x v="1"/>
    <m/>
    <x v="0"/>
    <x v="3"/>
    <x v="5"/>
    <n v="32728.658203702707"/>
    <n v="32728.658203702707"/>
    <x v="5"/>
    <n v="1"/>
    <s v="14"/>
  </r>
  <r>
    <x v="17"/>
    <m/>
    <m/>
    <x v="1"/>
    <x v="1"/>
    <m/>
    <x v="0"/>
    <x v="3"/>
    <x v="5"/>
    <n v="42485.117050342611"/>
    <n v="42485.117050342611"/>
    <x v="5"/>
    <n v="1"/>
    <s v="14"/>
  </r>
  <r>
    <x v="18"/>
    <m/>
    <m/>
    <x v="1"/>
    <x v="1"/>
    <m/>
    <x v="0"/>
    <x v="3"/>
    <x v="5"/>
    <n v="62426.766993613572"/>
    <n v="62426.766993613572"/>
    <x v="5"/>
    <n v="1"/>
    <s v="14"/>
  </r>
  <r>
    <x v="19"/>
    <m/>
    <m/>
    <x v="1"/>
    <x v="1"/>
    <m/>
    <x v="0"/>
    <x v="3"/>
    <x v="5"/>
    <n v="45355.837473934633"/>
    <n v="45355.837473934633"/>
    <x v="5"/>
    <n v="1"/>
    <s v="14"/>
  </r>
  <r>
    <x v="20"/>
    <m/>
    <m/>
    <x v="11"/>
    <x v="1"/>
    <m/>
    <x v="0"/>
    <x v="3"/>
    <x v="5"/>
    <n v="629694.81855327927"/>
    <n v="629694.81855327927"/>
    <x v="5"/>
    <n v="1"/>
    <s v="14"/>
  </r>
  <r>
    <x v="21"/>
    <m/>
    <m/>
    <x v="1"/>
    <x v="1"/>
    <m/>
    <x v="0"/>
    <x v="3"/>
    <x v="5"/>
    <n v="291871.19293706759"/>
    <n v="291871.19293706759"/>
    <x v="5"/>
    <n v="1"/>
    <s v="14"/>
  </r>
  <r>
    <x v="22"/>
    <m/>
    <m/>
    <x v="1"/>
    <x v="1"/>
    <m/>
    <x v="0"/>
    <x v="3"/>
    <x v="5"/>
    <n v="180778.56556093943"/>
    <n v="180778.56556093943"/>
    <x v="5"/>
    <n v="1"/>
    <s v="14"/>
  </r>
  <r>
    <x v="23"/>
    <m/>
    <m/>
    <x v="1"/>
    <x v="1"/>
    <m/>
    <x v="0"/>
    <x v="3"/>
    <x v="5"/>
    <n v="54301.730824412472"/>
    <n v="54301.730824412472"/>
    <x v="5"/>
    <n v="1"/>
    <s v="14"/>
  </r>
  <r>
    <x v="24"/>
    <m/>
    <m/>
    <x v="12"/>
    <x v="1"/>
    <m/>
    <x v="0"/>
    <x v="3"/>
    <x v="5"/>
    <n v="1696398.9675209729"/>
    <n v="1696398.9675209729"/>
    <x v="5"/>
    <n v="1"/>
    <s v="14"/>
  </r>
  <r>
    <x v="25"/>
    <m/>
    <m/>
    <x v="13"/>
    <x v="1"/>
    <m/>
    <x v="0"/>
    <x v="3"/>
    <x v="5"/>
    <n v="159452.83057494456"/>
    <n v="159452.83057494456"/>
    <x v="5"/>
    <n v="1"/>
    <s v="14"/>
  </r>
  <r>
    <x v="26"/>
    <m/>
    <m/>
    <x v="14"/>
    <x v="1"/>
    <m/>
    <x v="0"/>
    <x v="3"/>
    <x v="5"/>
    <n v="161512.10587116817"/>
    <n v="161512.10587116817"/>
    <x v="5"/>
    <n v="1"/>
    <s v="14"/>
  </r>
  <r>
    <x v="27"/>
    <m/>
    <m/>
    <x v="15"/>
    <x v="1"/>
    <m/>
    <x v="0"/>
    <x v="3"/>
    <x v="5"/>
    <n v="146226.76905836674"/>
    <n v="146226.76905836674"/>
    <x v="5"/>
    <n v="1"/>
    <s v="14"/>
  </r>
  <r>
    <x v="28"/>
    <m/>
    <m/>
    <x v="1"/>
    <x v="1"/>
    <m/>
    <x v="0"/>
    <x v="3"/>
    <x v="5"/>
    <n v="93318.183478103951"/>
    <n v="93318.183478103951"/>
    <x v="5"/>
    <n v="1"/>
    <s v="14"/>
  </r>
  <r>
    <x v="29"/>
    <m/>
    <m/>
    <x v="16"/>
    <x v="5"/>
    <m/>
    <x v="0"/>
    <x v="3"/>
    <x v="5"/>
    <n v="59066.355877428025"/>
    <n v="59066.355877428025"/>
    <x v="5"/>
    <n v="1"/>
    <s v="14"/>
  </r>
  <r>
    <x v="30"/>
    <m/>
    <m/>
    <x v="17"/>
    <x v="1"/>
    <m/>
    <x v="0"/>
    <x v="3"/>
    <x v="5"/>
    <n v="168455.53344083467"/>
    <n v="168455.53344083467"/>
    <x v="5"/>
    <n v="1"/>
    <s v="14"/>
  </r>
  <r>
    <x v="31"/>
    <m/>
    <m/>
    <x v="18"/>
    <x v="3"/>
    <m/>
    <x v="0"/>
    <x v="3"/>
    <x v="5"/>
    <n v="40824.563919452441"/>
    <n v="40824.563919452441"/>
    <x v="5"/>
    <n v="1"/>
    <s v="14"/>
  </r>
  <r>
    <x v="32"/>
    <m/>
    <m/>
    <x v="19"/>
    <x v="1"/>
    <m/>
    <x v="0"/>
    <x v="3"/>
    <x v="5"/>
    <n v="77113.969246594512"/>
    <n v="77113.969246594512"/>
    <x v="5"/>
    <n v="1"/>
    <s v="14"/>
  </r>
  <r>
    <x v="33"/>
    <m/>
    <m/>
    <x v="20"/>
    <x v="1"/>
    <m/>
    <x v="0"/>
    <x v="3"/>
    <x v="5"/>
    <n v="55019.832420263534"/>
    <n v="55019.832420263534"/>
    <x v="5"/>
    <n v="1"/>
    <s v="14"/>
  </r>
  <r>
    <x v="34"/>
    <m/>
    <m/>
    <x v="20"/>
    <x v="1"/>
    <m/>
    <x v="0"/>
    <x v="3"/>
    <x v="5"/>
    <n v="25245.415623198918"/>
    <n v="25245.415623198918"/>
    <x v="5"/>
    <n v="1"/>
    <s v="14"/>
  </r>
  <r>
    <x v="35"/>
    <m/>
    <m/>
    <x v="5"/>
    <x v="1"/>
    <m/>
    <x v="0"/>
    <x v="3"/>
    <x v="5"/>
    <n v="33479.20353054921"/>
    <n v="33479.20353054921"/>
    <x v="5"/>
    <n v="1"/>
    <s v="14"/>
  </r>
  <r>
    <x v="36"/>
    <m/>
    <m/>
    <x v="18"/>
    <x v="1"/>
    <m/>
    <x v="0"/>
    <x v="3"/>
    <x v="5"/>
    <n v="182929.86494187079"/>
    <n v="182929.86494187079"/>
    <x v="5"/>
    <n v="1"/>
    <s v="14"/>
  </r>
  <r>
    <x v="37"/>
    <m/>
    <m/>
    <x v="21"/>
    <x v="1"/>
    <m/>
    <x v="0"/>
    <x v="3"/>
    <x v="5"/>
    <n v="15686.023487829081"/>
    <n v="15686.023487829081"/>
    <x v="5"/>
    <n v="1"/>
    <s v="14"/>
  </r>
  <r>
    <x v="38"/>
    <m/>
    <m/>
    <x v="22"/>
    <x v="1"/>
    <m/>
    <x v="0"/>
    <x v="3"/>
    <x v="5"/>
    <n v="44752.117255953592"/>
    <n v="44752.117255953592"/>
    <x v="5"/>
    <n v="1"/>
    <s v="14"/>
  </r>
  <r>
    <x v="39"/>
    <m/>
    <m/>
    <x v="6"/>
    <x v="3"/>
    <m/>
    <x v="0"/>
    <x v="3"/>
    <x v="5"/>
    <n v="101042.62093539804"/>
    <n v="101042.62093539804"/>
    <x v="5"/>
    <n v="1"/>
    <s v="14"/>
  </r>
  <r>
    <x v="40"/>
    <m/>
    <m/>
    <x v="1"/>
    <x v="1"/>
    <m/>
    <x v="0"/>
    <x v="3"/>
    <x v="5"/>
    <n v="86629.15991384357"/>
    <n v="86629.15991384357"/>
    <x v="5"/>
    <n v="1"/>
    <s v="14"/>
  </r>
  <r>
    <x v="41"/>
    <m/>
    <m/>
    <x v="18"/>
    <x v="0"/>
    <m/>
    <x v="0"/>
    <x v="3"/>
    <x v="5"/>
    <n v="54121.728958546242"/>
    <n v="54121.728958546242"/>
    <x v="5"/>
    <n v="1"/>
    <s v="14"/>
  </r>
  <r>
    <x v="42"/>
    <m/>
    <m/>
    <x v="18"/>
    <x v="0"/>
    <m/>
    <x v="0"/>
    <x v="3"/>
    <x v="5"/>
    <n v="11748.574300256116"/>
    <n v="11748.574300256116"/>
    <x v="5"/>
    <n v="1"/>
    <s v="14"/>
  </r>
  <r>
    <x v="43"/>
    <m/>
    <m/>
    <x v="18"/>
    <x v="0"/>
    <m/>
    <x v="0"/>
    <x v="3"/>
    <x v="5"/>
    <n v="29131.18647739687"/>
    <n v="29131.18647739687"/>
    <x v="5"/>
    <n v="1"/>
    <s v="14"/>
  </r>
  <r>
    <x v="44"/>
    <m/>
    <m/>
    <x v="23"/>
    <x v="1"/>
    <m/>
    <x v="0"/>
    <x v="3"/>
    <x v="5"/>
    <n v="46537.548697109967"/>
    <n v="46537.548697109967"/>
    <x v="5"/>
    <n v="1"/>
    <s v="14"/>
  </r>
  <r>
    <x v="45"/>
    <m/>
    <m/>
    <x v="24"/>
    <x v="1"/>
    <m/>
    <x v="0"/>
    <x v="3"/>
    <x v="5"/>
    <n v="85341.980909022881"/>
    <n v="85341.980909022881"/>
    <x v="5"/>
    <n v="1"/>
    <s v="14"/>
  </r>
  <r>
    <x v="46"/>
    <m/>
    <m/>
    <x v="24"/>
    <x v="1"/>
    <m/>
    <x v="0"/>
    <x v="3"/>
    <x v="5"/>
    <n v="10281.569355810474"/>
    <n v="10281.569355810474"/>
    <x v="5"/>
    <n v="1"/>
    <s v="14"/>
  </r>
  <r>
    <x v="47"/>
    <m/>
    <m/>
    <x v="18"/>
    <x v="3"/>
    <m/>
    <x v="0"/>
    <x v="3"/>
    <x v="5"/>
    <n v="146910.12522156569"/>
    <n v="146910.12522156569"/>
    <x v="5"/>
    <n v="1"/>
    <s v="14"/>
  </r>
  <r>
    <x v="48"/>
    <m/>
    <m/>
    <x v="18"/>
    <x v="1"/>
    <m/>
    <x v="0"/>
    <x v="3"/>
    <x v="5"/>
    <n v="93082.134443871008"/>
    <n v="93082.134443871008"/>
    <x v="5"/>
    <n v="1"/>
    <s v="14"/>
  </r>
  <r>
    <x v="49"/>
    <m/>
    <m/>
    <x v="18"/>
    <x v="1"/>
    <m/>
    <x v="0"/>
    <x v="3"/>
    <x v="5"/>
    <n v="160018.99054041304"/>
    <n v="160018.99054041304"/>
    <x v="5"/>
    <n v="1"/>
    <s v="14"/>
  </r>
  <r>
    <x v="50"/>
    <m/>
    <m/>
    <x v="4"/>
    <x v="0"/>
    <m/>
    <x v="0"/>
    <x v="3"/>
    <x v="5"/>
    <n v="82503.469648104583"/>
    <n v="82503.469648104583"/>
    <x v="5"/>
    <n v="1"/>
    <s v="14"/>
  </r>
  <r>
    <x v="51"/>
    <m/>
    <m/>
    <x v="1"/>
    <x v="1"/>
    <m/>
    <x v="0"/>
    <x v="3"/>
    <x v="5"/>
    <n v="42036.69572184854"/>
    <n v="42036.69572184854"/>
    <x v="5"/>
    <n v="1"/>
    <s v="14"/>
  </r>
  <r>
    <x v="52"/>
    <m/>
    <m/>
    <x v="18"/>
    <x v="6"/>
    <m/>
    <x v="0"/>
    <x v="3"/>
    <x v="5"/>
    <n v="22660.619323241775"/>
    <n v="22660.619323241775"/>
    <x v="5"/>
    <n v="1"/>
    <s v="14"/>
  </r>
  <r>
    <x v="53"/>
    <m/>
    <m/>
    <x v="23"/>
    <x v="1"/>
    <m/>
    <x v="0"/>
    <x v="3"/>
    <x v="5"/>
    <n v="17641.663567420623"/>
    <n v="17641.663567420623"/>
    <x v="5"/>
    <n v="1"/>
    <s v="14"/>
  </r>
  <r>
    <x v="54"/>
    <m/>
    <m/>
    <x v="18"/>
    <x v="1"/>
    <m/>
    <x v="0"/>
    <x v="3"/>
    <x v="5"/>
    <n v="56159.614555934611"/>
    <n v="56159.614555934611"/>
    <x v="5"/>
    <n v="1"/>
    <s v="14"/>
  </r>
  <r>
    <x v="55"/>
    <m/>
    <m/>
    <x v="18"/>
    <x v="0"/>
    <m/>
    <x v="0"/>
    <x v="3"/>
    <x v="5"/>
    <n v="76366.869141973002"/>
    <n v="76366.869141973002"/>
    <x v="5"/>
    <n v="1"/>
    <s v="14"/>
  </r>
  <r>
    <x v="56"/>
    <m/>
    <m/>
    <x v="18"/>
    <x v="1"/>
    <m/>
    <x v="0"/>
    <x v="3"/>
    <x v="5"/>
    <n v="46194.052711017313"/>
    <n v="46194.052711017313"/>
    <x v="5"/>
    <n v="1"/>
    <s v="14"/>
  </r>
  <r>
    <x v="57"/>
    <m/>
    <m/>
    <x v="25"/>
    <x v="1"/>
    <m/>
    <x v="0"/>
    <x v="3"/>
    <x v="5"/>
    <n v="80414.785348547593"/>
    <n v="80414.785348547593"/>
    <x v="5"/>
    <n v="1"/>
    <s v="14"/>
  </r>
  <r>
    <x v="58"/>
    <m/>
    <m/>
    <x v="1"/>
    <x v="1"/>
    <m/>
    <x v="0"/>
    <x v="3"/>
    <x v="5"/>
    <n v="22810.962956932774"/>
    <n v="22810.962956932774"/>
    <x v="5"/>
    <n v="1"/>
    <s v="14"/>
  </r>
  <r>
    <x v="59"/>
    <m/>
    <m/>
    <x v="26"/>
    <x v="1"/>
    <m/>
    <x v="0"/>
    <x v="3"/>
    <x v="5"/>
    <n v="55070.191306828972"/>
    <n v="55070.191306828972"/>
    <x v="5"/>
    <n v="1"/>
    <s v="14"/>
  </r>
  <r>
    <x v="60"/>
    <m/>
    <m/>
    <x v="20"/>
    <x v="1"/>
    <m/>
    <x v="0"/>
    <x v="3"/>
    <x v="5"/>
    <n v="22327.239096022531"/>
    <n v="22327.239096022531"/>
    <x v="5"/>
    <n v="1"/>
    <s v="14"/>
  </r>
  <r>
    <x v="1"/>
    <m/>
    <m/>
    <x v="1"/>
    <x v="1"/>
    <m/>
    <x v="0"/>
    <x v="3"/>
    <x v="6"/>
    <n v="27814.380358716073"/>
    <n v="27814.380358716073"/>
    <x v="6"/>
    <n v="1"/>
    <s v="14"/>
  </r>
  <r>
    <x v="2"/>
    <m/>
    <m/>
    <x v="2"/>
    <x v="1"/>
    <m/>
    <x v="0"/>
    <x v="3"/>
    <x v="6"/>
    <n v="239157.6663698917"/>
    <n v="239157.6663698917"/>
    <x v="6"/>
    <n v="1"/>
    <s v="14"/>
  </r>
  <r>
    <x v="3"/>
    <m/>
    <m/>
    <x v="3"/>
    <x v="0"/>
    <m/>
    <x v="0"/>
    <x v="3"/>
    <x v="6"/>
    <n v="152168.48732967742"/>
    <n v="152168.48732967742"/>
    <x v="6"/>
    <n v="1"/>
    <s v="14"/>
  </r>
  <r>
    <x v="4"/>
    <m/>
    <m/>
    <x v="4"/>
    <x v="0"/>
    <m/>
    <x v="0"/>
    <x v="3"/>
    <x v="6"/>
    <n v="80432.603077770415"/>
    <n v="80432.603077770415"/>
    <x v="6"/>
    <n v="1"/>
    <s v="14"/>
  </r>
  <r>
    <x v="5"/>
    <m/>
    <m/>
    <x v="5"/>
    <x v="2"/>
    <m/>
    <x v="0"/>
    <x v="3"/>
    <x v="6"/>
    <n v="26550.496838676376"/>
    <n v="26550.496838676376"/>
    <x v="6"/>
    <n v="1"/>
    <s v="14"/>
  </r>
  <r>
    <x v="6"/>
    <m/>
    <m/>
    <x v="1"/>
    <x v="2"/>
    <m/>
    <x v="0"/>
    <x v="3"/>
    <x v="6"/>
    <n v="47238.534744717479"/>
    <n v="47238.534744717479"/>
    <x v="6"/>
    <n v="1"/>
    <s v="14"/>
  </r>
  <r>
    <x v="7"/>
    <m/>
    <m/>
    <x v="6"/>
    <x v="0"/>
    <m/>
    <x v="0"/>
    <x v="3"/>
    <x v="6"/>
    <n v="60851.571342813681"/>
    <n v="60851.571342813681"/>
    <x v="6"/>
    <n v="1"/>
    <s v="14"/>
  </r>
  <r>
    <x v="8"/>
    <m/>
    <m/>
    <x v="5"/>
    <x v="1"/>
    <m/>
    <x v="0"/>
    <x v="3"/>
    <x v="6"/>
    <n v="71033.518235585536"/>
    <n v="71033.518235585536"/>
    <x v="6"/>
    <n v="1"/>
    <s v="14"/>
  </r>
  <r>
    <x v="9"/>
    <m/>
    <m/>
    <x v="5"/>
    <x v="2"/>
    <m/>
    <x v="0"/>
    <x v="3"/>
    <x v="6"/>
    <n v="104825.21782255231"/>
    <n v="104825.21782255231"/>
    <x v="6"/>
    <n v="1"/>
    <s v="14"/>
  </r>
  <r>
    <x v="10"/>
    <m/>
    <m/>
    <x v="7"/>
    <x v="2"/>
    <m/>
    <x v="0"/>
    <x v="3"/>
    <x v="6"/>
    <n v="237124.34983655022"/>
    <n v="237124.34983655022"/>
    <x v="6"/>
    <n v="1"/>
    <s v="14"/>
  </r>
  <r>
    <x v="11"/>
    <m/>
    <m/>
    <x v="8"/>
    <x v="1"/>
    <m/>
    <x v="0"/>
    <x v="3"/>
    <x v="6"/>
    <n v="54263.465486423636"/>
    <n v="54263.465486423636"/>
    <x v="6"/>
    <n v="1"/>
    <s v="14"/>
  </r>
  <r>
    <x v="12"/>
    <m/>
    <m/>
    <x v="9"/>
    <x v="3"/>
    <m/>
    <x v="0"/>
    <x v="3"/>
    <x v="6"/>
    <n v="134222.61192360509"/>
    <n v="134222.61192360509"/>
    <x v="6"/>
    <n v="1"/>
    <s v="14"/>
  </r>
  <r>
    <x v="13"/>
    <m/>
    <m/>
    <x v="10"/>
    <x v="4"/>
    <m/>
    <x v="0"/>
    <x v="3"/>
    <x v="6"/>
    <n v="57788.108863431997"/>
    <n v="57788.108863431997"/>
    <x v="6"/>
    <n v="1"/>
    <s v="14"/>
  </r>
  <r>
    <x v="14"/>
    <m/>
    <m/>
    <x v="3"/>
    <x v="0"/>
    <m/>
    <x v="0"/>
    <x v="3"/>
    <x v="6"/>
    <n v="79059.352070670095"/>
    <n v="79059.352070670095"/>
    <x v="6"/>
    <n v="1"/>
    <s v="14"/>
  </r>
  <r>
    <x v="15"/>
    <m/>
    <m/>
    <x v="1"/>
    <x v="1"/>
    <m/>
    <x v="0"/>
    <x v="3"/>
    <x v="6"/>
    <n v="20652.921071277135"/>
    <n v="20652.921071277135"/>
    <x v="6"/>
    <n v="1"/>
    <s v="14"/>
  </r>
  <r>
    <x v="16"/>
    <m/>
    <m/>
    <x v="1"/>
    <x v="1"/>
    <m/>
    <x v="0"/>
    <x v="3"/>
    <x v="6"/>
    <n v="21819.106879014955"/>
    <n v="21819.106879014955"/>
    <x v="6"/>
    <n v="1"/>
    <s v="14"/>
  </r>
  <r>
    <x v="17"/>
    <m/>
    <m/>
    <x v="1"/>
    <x v="1"/>
    <m/>
    <x v="0"/>
    <x v="3"/>
    <x v="6"/>
    <n v="28323.413197062029"/>
    <n v="28323.413197062029"/>
    <x v="6"/>
    <n v="1"/>
    <s v="14"/>
  </r>
  <r>
    <x v="18"/>
    <m/>
    <m/>
    <x v="1"/>
    <x v="1"/>
    <m/>
    <x v="0"/>
    <x v="3"/>
    <x v="6"/>
    <n v="41617.847351619159"/>
    <n v="41617.847351619159"/>
    <x v="6"/>
    <n v="1"/>
    <s v="14"/>
  </r>
  <r>
    <x v="19"/>
    <m/>
    <m/>
    <x v="1"/>
    <x v="1"/>
    <m/>
    <x v="0"/>
    <x v="3"/>
    <x v="6"/>
    <n v="30237.226936454466"/>
    <n v="30237.226936454466"/>
    <x v="6"/>
    <n v="1"/>
    <s v="14"/>
  </r>
  <r>
    <x v="20"/>
    <m/>
    <m/>
    <x v="11"/>
    <x v="1"/>
    <m/>
    <x v="0"/>
    <x v="3"/>
    <x v="6"/>
    <n v="419796.57282807701"/>
    <n v="419796.57282807701"/>
    <x v="6"/>
    <n v="1"/>
    <s v="14"/>
  </r>
  <r>
    <x v="21"/>
    <m/>
    <m/>
    <x v="1"/>
    <x v="1"/>
    <m/>
    <x v="0"/>
    <x v="3"/>
    <x v="6"/>
    <n v="194580.80786455813"/>
    <n v="194580.80786455813"/>
    <x v="6"/>
    <n v="1"/>
    <s v="14"/>
  </r>
  <r>
    <x v="22"/>
    <m/>
    <m/>
    <x v="1"/>
    <x v="1"/>
    <m/>
    <x v="0"/>
    <x v="3"/>
    <x v="6"/>
    <n v="120519.0514948426"/>
    <n v="120519.0514948426"/>
    <x v="6"/>
    <n v="1"/>
    <s v="14"/>
  </r>
  <r>
    <x v="23"/>
    <m/>
    <m/>
    <x v="1"/>
    <x v="1"/>
    <m/>
    <x v="0"/>
    <x v="3"/>
    <x v="6"/>
    <n v="36201.156222142774"/>
    <n v="36201.156222142774"/>
    <x v="6"/>
    <n v="1"/>
    <s v="14"/>
  </r>
  <r>
    <x v="24"/>
    <m/>
    <m/>
    <x v="12"/>
    <x v="1"/>
    <m/>
    <x v="0"/>
    <x v="3"/>
    <x v="6"/>
    <n v="1130932.7180911805"/>
    <n v="1130932.7180911805"/>
    <x v="6"/>
    <n v="1"/>
    <s v="14"/>
  </r>
  <r>
    <x v="25"/>
    <m/>
    <m/>
    <x v="13"/>
    <x v="1"/>
    <m/>
    <x v="0"/>
    <x v="3"/>
    <x v="6"/>
    <n v="106301.89391884612"/>
    <n v="106301.89391884612"/>
    <x v="6"/>
    <n v="1"/>
    <s v="14"/>
  </r>
  <r>
    <x v="26"/>
    <m/>
    <m/>
    <x v="14"/>
    <x v="1"/>
    <m/>
    <x v="0"/>
    <x v="3"/>
    <x v="6"/>
    <n v="107674.74420503766"/>
    <n v="107674.74420503766"/>
    <x v="6"/>
    <n v="1"/>
    <s v="14"/>
  </r>
  <r>
    <x v="27"/>
    <m/>
    <m/>
    <x v="15"/>
    <x v="1"/>
    <m/>
    <x v="0"/>
    <x v="3"/>
    <x v="6"/>
    <n v="97484.51900471079"/>
    <n v="97484.51900471079"/>
    <x v="6"/>
    <n v="1"/>
    <s v="14"/>
  </r>
  <r>
    <x v="28"/>
    <m/>
    <m/>
    <x v="1"/>
    <x v="1"/>
    <m/>
    <x v="0"/>
    <x v="3"/>
    <x v="6"/>
    <n v="62212.126338681483"/>
    <n v="62212.126338681483"/>
    <x v="6"/>
    <n v="1"/>
    <s v="14"/>
  </r>
  <r>
    <x v="29"/>
    <m/>
    <m/>
    <x v="16"/>
    <x v="5"/>
    <m/>
    <x v="0"/>
    <x v="3"/>
    <x v="6"/>
    <n v="39377.573129402888"/>
    <n v="39377.573129402888"/>
    <x v="6"/>
    <n v="1"/>
    <s v="14"/>
  </r>
  <r>
    <x v="30"/>
    <m/>
    <m/>
    <x v="17"/>
    <x v="1"/>
    <m/>
    <x v="0"/>
    <x v="3"/>
    <x v="6"/>
    <n v="112303.6962172565"/>
    <n v="112303.6962172565"/>
    <x v="6"/>
    <n v="1"/>
    <s v="14"/>
  </r>
  <r>
    <x v="31"/>
    <m/>
    <m/>
    <x v="18"/>
    <x v="3"/>
    <m/>
    <x v="0"/>
    <x v="3"/>
    <x v="6"/>
    <n v="27216.377704935541"/>
    <n v="27216.377704935541"/>
    <x v="6"/>
    <n v="1"/>
    <s v="14"/>
  </r>
  <r>
    <x v="32"/>
    <m/>
    <m/>
    <x v="19"/>
    <x v="1"/>
    <m/>
    <x v="0"/>
    <x v="3"/>
    <x v="6"/>
    <n v="51409.316152966021"/>
    <n v="51409.316152966021"/>
    <x v="6"/>
    <n v="1"/>
    <s v="14"/>
  </r>
  <r>
    <x v="33"/>
    <m/>
    <m/>
    <x v="20"/>
    <x v="1"/>
    <m/>
    <x v="0"/>
    <x v="3"/>
    <x v="6"/>
    <n v="36679.89065031107"/>
    <n v="36679.89065031107"/>
    <x v="6"/>
    <n v="1"/>
    <s v="14"/>
  </r>
  <r>
    <x v="34"/>
    <m/>
    <m/>
    <x v="20"/>
    <x v="1"/>
    <m/>
    <x v="0"/>
    <x v="3"/>
    <x v="6"/>
    <n v="16830.278169650519"/>
    <n v="16830.278169650519"/>
    <x v="6"/>
    <n v="1"/>
    <s v="14"/>
  </r>
  <r>
    <x v="35"/>
    <m/>
    <m/>
    <x v="5"/>
    <x v="1"/>
    <m/>
    <x v="0"/>
    <x v="3"/>
    <x v="6"/>
    <n v="22319.470462577821"/>
    <n v="22319.470462577821"/>
    <x v="6"/>
    <n v="1"/>
    <s v="14"/>
  </r>
  <r>
    <x v="36"/>
    <m/>
    <m/>
    <x v="18"/>
    <x v="1"/>
    <m/>
    <x v="0"/>
    <x v="3"/>
    <x v="6"/>
    <n v="121953.2511748035"/>
    <n v="121953.2511748035"/>
    <x v="6"/>
    <n v="1"/>
    <s v="14"/>
  </r>
  <r>
    <x v="37"/>
    <m/>
    <m/>
    <x v="21"/>
    <x v="1"/>
    <m/>
    <x v="0"/>
    <x v="3"/>
    <x v="6"/>
    <n v="10457.349667606022"/>
    <n v="10457.349667606022"/>
    <x v="6"/>
    <n v="1"/>
    <s v="14"/>
  </r>
  <r>
    <x v="38"/>
    <m/>
    <m/>
    <x v="22"/>
    <x v="1"/>
    <m/>
    <x v="0"/>
    <x v="3"/>
    <x v="6"/>
    <n v="29834.746765126823"/>
    <n v="29834.746765126823"/>
    <x v="6"/>
    <n v="1"/>
    <s v="14"/>
  </r>
  <r>
    <x v="39"/>
    <m/>
    <m/>
    <x v="6"/>
    <x v="3"/>
    <m/>
    <x v="0"/>
    <x v="3"/>
    <x v="6"/>
    <n v="67361.751642962932"/>
    <n v="67361.751642962932"/>
    <x v="6"/>
    <n v="1"/>
    <s v="14"/>
  </r>
  <r>
    <x v="40"/>
    <m/>
    <m/>
    <x v="1"/>
    <x v="1"/>
    <m/>
    <x v="0"/>
    <x v="3"/>
    <x v="6"/>
    <n v="57752.777007692574"/>
    <n v="57752.777007692574"/>
    <x v="6"/>
    <n v="1"/>
    <s v="14"/>
  </r>
  <r>
    <x v="41"/>
    <m/>
    <m/>
    <x v="18"/>
    <x v="0"/>
    <m/>
    <x v="0"/>
    <x v="3"/>
    <x v="6"/>
    <n v="36081.154970477874"/>
    <n v="36081.154970477874"/>
    <x v="6"/>
    <n v="1"/>
    <s v="14"/>
  </r>
  <r>
    <x v="42"/>
    <m/>
    <m/>
    <x v="18"/>
    <x v="0"/>
    <m/>
    <x v="0"/>
    <x v="3"/>
    <x v="6"/>
    <n v="7832.3833729405824"/>
    <n v="7832.3833729405824"/>
    <x v="6"/>
    <n v="1"/>
    <s v="14"/>
  </r>
  <r>
    <x v="43"/>
    <m/>
    <m/>
    <x v="18"/>
    <x v="0"/>
    <m/>
    <x v="0"/>
    <x v="3"/>
    <x v="6"/>
    <n v="19420.792239839757"/>
    <n v="19420.792239839757"/>
    <x v="6"/>
    <n v="1"/>
    <s v="14"/>
  </r>
  <r>
    <x v="44"/>
    <m/>
    <m/>
    <x v="23"/>
    <x v="1"/>
    <m/>
    <x v="0"/>
    <x v="3"/>
    <x v="6"/>
    <n v="31025.03446947693"/>
    <n v="31025.03446947693"/>
    <x v="6"/>
    <n v="1"/>
    <s v="14"/>
  </r>
  <r>
    <x v="45"/>
    <m/>
    <m/>
    <x v="24"/>
    <x v="1"/>
    <m/>
    <x v="0"/>
    <x v="3"/>
    <x v="6"/>
    <n v="56894.657615696546"/>
    <n v="56894.657615696546"/>
    <x v="6"/>
    <n v="1"/>
    <s v="14"/>
  </r>
  <r>
    <x v="46"/>
    <m/>
    <m/>
    <x v="24"/>
    <x v="1"/>
    <m/>
    <x v="0"/>
    <x v="3"/>
    <x v="6"/>
    <n v="6854.3800134480871"/>
    <n v="6854.3800134480871"/>
    <x v="6"/>
    <n v="1"/>
    <s v="14"/>
  </r>
  <r>
    <x v="47"/>
    <m/>
    <m/>
    <x v="18"/>
    <x v="3"/>
    <m/>
    <x v="0"/>
    <x v="3"/>
    <x v="6"/>
    <n v="97940.089809614263"/>
    <n v="97940.089809614263"/>
    <x v="6"/>
    <n v="1"/>
    <s v="14"/>
  </r>
  <r>
    <x v="48"/>
    <m/>
    <m/>
    <x v="18"/>
    <x v="1"/>
    <m/>
    <x v="0"/>
    <x v="3"/>
    <x v="6"/>
    <n v="62054.760305691038"/>
    <n v="62054.760305691038"/>
    <x v="6"/>
    <n v="1"/>
    <s v="14"/>
  </r>
  <r>
    <x v="49"/>
    <m/>
    <m/>
    <x v="18"/>
    <x v="1"/>
    <m/>
    <x v="0"/>
    <x v="3"/>
    <x v="6"/>
    <n v="106679.33392021408"/>
    <n v="106679.33392021408"/>
    <x v="6"/>
    <n v="1"/>
    <s v="14"/>
  </r>
  <r>
    <x v="50"/>
    <m/>
    <m/>
    <x v="4"/>
    <x v="0"/>
    <m/>
    <x v="0"/>
    <x v="3"/>
    <x v="6"/>
    <n v="55002.316652807429"/>
    <n v="55002.316652807429"/>
    <x v="6"/>
    <n v="1"/>
    <s v="14"/>
  </r>
  <r>
    <x v="51"/>
    <m/>
    <m/>
    <x v="1"/>
    <x v="1"/>
    <m/>
    <x v="0"/>
    <x v="3"/>
    <x v="6"/>
    <n v="28024.465625415633"/>
    <n v="28024.465625415633"/>
    <x v="6"/>
    <n v="1"/>
    <s v="14"/>
  </r>
  <r>
    <x v="52"/>
    <m/>
    <m/>
    <x v="18"/>
    <x v="6"/>
    <m/>
    <x v="0"/>
    <x v="3"/>
    <x v="6"/>
    <n v="15107.080524998322"/>
    <n v="15107.080524998322"/>
    <x v="6"/>
    <n v="1"/>
    <s v="14"/>
  </r>
  <r>
    <x v="53"/>
    <m/>
    <m/>
    <x v="23"/>
    <x v="1"/>
    <m/>
    <x v="0"/>
    <x v="3"/>
    <x v="6"/>
    <n v="11761.10980491179"/>
    <n v="11761.10980491179"/>
    <x v="6"/>
    <n v="1"/>
    <s v="14"/>
  </r>
  <r>
    <x v="54"/>
    <m/>
    <m/>
    <x v="18"/>
    <x v="1"/>
    <m/>
    <x v="0"/>
    <x v="3"/>
    <x v="6"/>
    <n v="37439.745456524477"/>
    <n v="37439.745456524477"/>
    <x v="6"/>
    <n v="1"/>
    <s v="14"/>
  </r>
  <r>
    <x v="55"/>
    <m/>
    <m/>
    <x v="18"/>
    <x v="0"/>
    <m/>
    <x v="0"/>
    <x v="3"/>
    <x v="6"/>
    <n v="50911.249384368231"/>
    <n v="50911.249384368231"/>
    <x v="6"/>
    <n v="1"/>
    <s v="14"/>
  </r>
  <r>
    <x v="56"/>
    <m/>
    <m/>
    <x v="18"/>
    <x v="1"/>
    <m/>
    <x v="0"/>
    <x v="3"/>
    <x v="6"/>
    <n v="30796.037130618093"/>
    <n v="30796.037130618093"/>
    <x v="6"/>
    <n v="1"/>
    <s v="14"/>
  </r>
  <r>
    <x v="57"/>
    <m/>
    <m/>
    <x v="25"/>
    <x v="1"/>
    <m/>
    <x v="0"/>
    <x v="3"/>
    <x v="6"/>
    <n v="53609.860363126769"/>
    <n v="53609.860363126769"/>
    <x v="6"/>
    <n v="1"/>
    <s v="14"/>
  </r>
  <r>
    <x v="58"/>
    <m/>
    <m/>
    <x v="1"/>
    <x v="1"/>
    <m/>
    <x v="0"/>
    <x v="3"/>
    <x v="6"/>
    <n v="15207.309620602136"/>
    <n v="15207.309620602136"/>
    <x v="6"/>
    <n v="1"/>
    <s v="14"/>
  </r>
  <r>
    <x v="59"/>
    <m/>
    <m/>
    <x v="26"/>
    <x v="1"/>
    <m/>
    <x v="0"/>
    <x v="3"/>
    <x v="6"/>
    <n v="36713.463243524049"/>
    <n v="36713.463243524049"/>
    <x v="6"/>
    <n v="1"/>
    <s v="14"/>
  </r>
  <r>
    <x v="60"/>
    <m/>
    <m/>
    <x v="20"/>
    <x v="1"/>
    <m/>
    <x v="0"/>
    <x v="3"/>
    <x v="6"/>
    <n v="14884.82702582419"/>
    <n v="14884.82702582419"/>
    <x v="6"/>
    <n v="1"/>
    <s v="14"/>
  </r>
  <r>
    <x v="1"/>
    <m/>
    <m/>
    <x v="1"/>
    <x v="1"/>
    <m/>
    <x v="0"/>
    <x v="3"/>
    <x v="7"/>
    <n v="139071.90179358039"/>
    <n v="139071.90179358039"/>
    <x v="7"/>
    <n v="1"/>
    <s v="14"/>
  </r>
  <r>
    <x v="2"/>
    <m/>
    <m/>
    <x v="2"/>
    <x v="1"/>
    <m/>
    <x v="0"/>
    <x v="3"/>
    <x v="7"/>
    <n v="1195788.3318494586"/>
    <n v="1195788.3318494586"/>
    <x v="7"/>
    <n v="1"/>
    <s v="14"/>
  </r>
  <r>
    <x v="3"/>
    <m/>
    <m/>
    <x v="3"/>
    <x v="0"/>
    <m/>
    <x v="0"/>
    <x v="3"/>
    <x v="7"/>
    <n v="760842.43664838746"/>
    <n v="760842.43664838746"/>
    <x v="7"/>
    <n v="1"/>
    <s v="14"/>
  </r>
  <r>
    <x v="4"/>
    <m/>
    <m/>
    <x v="4"/>
    <x v="0"/>
    <m/>
    <x v="0"/>
    <x v="3"/>
    <x v="7"/>
    <n v="402163.0153888521"/>
    <n v="402163.0153888521"/>
    <x v="7"/>
    <n v="1"/>
    <s v="14"/>
  </r>
  <r>
    <x v="5"/>
    <m/>
    <m/>
    <x v="5"/>
    <x v="2"/>
    <m/>
    <x v="0"/>
    <x v="3"/>
    <x v="7"/>
    <n v="132752.48419338191"/>
    <n v="132752.48419338191"/>
    <x v="7"/>
    <n v="1"/>
    <s v="14"/>
  </r>
  <r>
    <x v="6"/>
    <m/>
    <m/>
    <x v="1"/>
    <x v="2"/>
    <m/>
    <x v="0"/>
    <x v="3"/>
    <x v="7"/>
    <n v="236192.67372358739"/>
    <n v="236192.67372358739"/>
    <x v="7"/>
    <n v="1"/>
    <s v="14"/>
  </r>
  <r>
    <x v="7"/>
    <m/>
    <m/>
    <x v="6"/>
    <x v="0"/>
    <m/>
    <x v="0"/>
    <x v="3"/>
    <x v="7"/>
    <n v="304257.85671406839"/>
    <n v="304257.85671406839"/>
    <x v="7"/>
    <n v="1"/>
    <s v="14"/>
  </r>
  <r>
    <x v="8"/>
    <m/>
    <m/>
    <x v="5"/>
    <x v="1"/>
    <m/>
    <x v="0"/>
    <x v="3"/>
    <x v="7"/>
    <n v="355167.59117792774"/>
    <n v="355167.59117792774"/>
    <x v="7"/>
    <n v="1"/>
    <s v="14"/>
  </r>
  <r>
    <x v="9"/>
    <m/>
    <m/>
    <x v="5"/>
    <x v="2"/>
    <m/>
    <x v="0"/>
    <x v="3"/>
    <x v="7"/>
    <n v="524126.08911276149"/>
    <n v="524126.08911276149"/>
    <x v="7"/>
    <n v="1"/>
    <s v="14"/>
  </r>
  <r>
    <x v="10"/>
    <m/>
    <m/>
    <x v="7"/>
    <x v="2"/>
    <m/>
    <x v="0"/>
    <x v="3"/>
    <x v="7"/>
    <n v="1185621.7491827512"/>
    <n v="1185621.7491827512"/>
    <x v="7"/>
    <n v="1"/>
    <s v="14"/>
  </r>
  <r>
    <x v="11"/>
    <m/>
    <m/>
    <x v="8"/>
    <x v="1"/>
    <m/>
    <x v="0"/>
    <x v="3"/>
    <x v="7"/>
    <n v="271317.32743211824"/>
    <n v="271317.32743211824"/>
    <x v="7"/>
    <n v="1"/>
    <s v="14"/>
  </r>
  <r>
    <x v="12"/>
    <m/>
    <m/>
    <x v="9"/>
    <x v="3"/>
    <m/>
    <x v="0"/>
    <x v="3"/>
    <x v="7"/>
    <n v="671113.05961802555"/>
    <n v="671113.05961802555"/>
    <x v="7"/>
    <n v="1"/>
    <s v="14"/>
  </r>
  <r>
    <x v="13"/>
    <m/>
    <m/>
    <x v="10"/>
    <x v="4"/>
    <m/>
    <x v="0"/>
    <x v="3"/>
    <x v="7"/>
    <n v="288940.54431716003"/>
    <n v="288940.54431716003"/>
    <x v="7"/>
    <n v="1"/>
    <s v="14"/>
  </r>
  <r>
    <x v="14"/>
    <m/>
    <m/>
    <x v="3"/>
    <x v="0"/>
    <m/>
    <x v="0"/>
    <x v="3"/>
    <x v="7"/>
    <n v="395296.76035335055"/>
    <n v="395296.76035335055"/>
    <x v="7"/>
    <n v="1"/>
    <s v="14"/>
  </r>
  <r>
    <x v="15"/>
    <m/>
    <m/>
    <x v="1"/>
    <x v="1"/>
    <m/>
    <x v="0"/>
    <x v="3"/>
    <x v="7"/>
    <n v="103264.60535638567"/>
    <n v="103264.60535638567"/>
    <x v="7"/>
    <n v="1"/>
    <s v="14"/>
  </r>
  <r>
    <x v="16"/>
    <m/>
    <m/>
    <x v="1"/>
    <x v="1"/>
    <m/>
    <x v="0"/>
    <x v="3"/>
    <x v="7"/>
    <n v="109095.53439507479"/>
    <n v="109095.53439507479"/>
    <x v="7"/>
    <n v="1"/>
    <s v="14"/>
  </r>
  <r>
    <x v="17"/>
    <m/>
    <m/>
    <x v="1"/>
    <x v="1"/>
    <m/>
    <x v="0"/>
    <x v="3"/>
    <x v="7"/>
    <n v="141617.06598531015"/>
    <n v="141617.06598531015"/>
    <x v="7"/>
    <n v="1"/>
    <s v="14"/>
  </r>
  <r>
    <x v="18"/>
    <m/>
    <m/>
    <x v="1"/>
    <x v="1"/>
    <m/>
    <x v="0"/>
    <x v="3"/>
    <x v="7"/>
    <n v="208089.23675809588"/>
    <n v="208089.23675809588"/>
    <x v="7"/>
    <n v="1"/>
    <s v="14"/>
  </r>
  <r>
    <x v="19"/>
    <m/>
    <m/>
    <x v="1"/>
    <x v="1"/>
    <m/>
    <x v="0"/>
    <x v="3"/>
    <x v="7"/>
    <n v="151186.13468227236"/>
    <n v="151186.13468227236"/>
    <x v="7"/>
    <n v="1"/>
    <s v="14"/>
  </r>
  <r>
    <x v="20"/>
    <m/>
    <m/>
    <x v="11"/>
    <x v="1"/>
    <m/>
    <x v="0"/>
    <x v="3"/>
    <x v="7"/>
    <n v="2098982.8641403853"/>
    <n v="2098982.8641403853"/>
    <x v="7"/>
    <n v="1"/>
    <s v="14"/>
  </r>
  <r>
    <x v="21"/>
    <m/>
    <m/>
    <x v="1"/>
    <x v="1"/>
    <m/>
    <x v="0"/>
    <x v="3"/>
    <x v="7"/>
    <n v="972904.03932279104"/>
    <n v="972904.03932279104"/>
    <x v="7"/>
    <n v="1"/>
    <s v="14"/>
  </r>
  <r>
    <x v="22"/>
    <m/>
    <m/>
    <x v="1"/>
    <x v="1"/>
    <m/>
    <x v="0"/>
    <x v="3"/>
    <x v="7"/>
    <n v="602595.25747421314"/>
    <n v="602595.25747421314"/>
    <x v="7"/>
    <n v="1"/>
    <s v="14"/>
  </r>
  <r>
    <x v="23"/>
    <m/>
    <m/>
    <x v="1"/>
    <x v="1"/>
    <m/>
    <x v="0"/>
    <x v="3"/>
    <x v="7"/>
    <n v="181005.78111071384"/>
    <n v="181005.78111071384"/>
    <x v="7"/>
    <n v="1"/>
    <s v="14"/>
  </r>
  <r>
    <x v="24"/>
    <m/>
    <m/>
    <x v="12"/>
    <x v="1"/>
    <m/>
    <x v="0"/>
    <x v="3"/>
    <x v="7"/>
    <n v="5654663.5904559027"/>
    <n v="5654663.5904559027"/>
    <x v="7"/>
    <n v="1"/>
    <s v="14"/>
  </r>
  <r>
    <x v="25"/>
    <m/>
    <m/>
    <x v="13"/>
    <x v="1"/>
    <m/>
    <x v="0"/>
    <x v="3"/>
    <x v="7"/>
    <n v="531509.46959423076"/>
    <n v="531509.46959423076"/>
    <x v="7"/>
    <n v="1"/>
    <s v="14"/>
  </r>
  <r>
    <x v="26"/>
    <m/>
    <m/>
    <x v="14"/>
    <x v="1"/>
    <m/>
    <x v="0"/>
    <x v="3"/>
    <x v="7"/>
    <n v="538373.72102518834"/>
    <n v="538373.72102518834"/>
    <x v="7"/>
    <n v="1"/>
    <s v="14"/>
  </r>
  <r>
    <x v="27"/>
    <m/>
    <m/>
    <x v="15"/>
    <x v="1"/>
    <m/>
    <x v="0"/>
    <x v="3"/>
    <x v="7"/>
    <n v="487422.59502355405"/>
    <n v="487422.59502355405"/>
    <x v="7"/>
    <n v="1"/>
    <s v="14"/>
  </r>
  <r>
    <x v="28"/>
    <m/>
    <m/>
    <x v="1"/>
    <x v="1"/>
    <m/>
    <x v="0"/>
    <x v="3"/>
    <x v="7"/>
    <n v="311060.63169340737"/>
    <n v="311060.63169340737"/>
    <x v="7"/>
    <n v="1"/>
    <s v="14"/>
  </r>
  <r>
    <x v="29"/>
    <m/>
    <m/>
    <x v="16"/>
    <x v="5"/>
    <m/>
    <x v="0"/>
    <x v="3"/>
    <x v="7"/>
    <n v="196887.86564701443"/>
    <n v="196887.86564701443"/>
    <x v="7"/>
    <n v="1"/>
    <s v="14"/>
  </r>
  <r>
    <x v="30"/>
    <m/>
    <m/>
    <x v="17"/>
    <x v="1"/>
    <m/>
    <x v="0"/>
    <x v="3"/>
    <x v="7"/>
    <n v="561518.48108628253"/>
    <n v="561518.48108628253"/>
    <x v="7"/>
    <n v="1"/>
    <s v="14"/>
  </r>
  <r>
    <x v="31"/>
    <m/>
    <m/>
    <x v="18"/>
    <x v="3"/>
    <m/>
    <x v="0"/>
    <x v="3"/>
    <x v="7"/>
    <n v="136081.88852467775"/>
    <n v="136081.88852467775"/>
    <x v="7"/>
    <n v="1"/>
    <s v="14"/>
  </r>
  <r>
    <x v="32"/>
    <m/>
    <m/>
    <x v="19"/>
    <x v="1"/>
    <m/>
    <x v="0"/>
    <x v="3"/>
    <x v="7"/>
    <n v="257046.58076483011"/>
    <n v="257046.58076483011"/>
    <x v="7"/>
    <n v="1"/>
    <s v="14"/>
  </r>
  <r>
    <x v="33"/>
    <m/>
    <m/>
    <x v="20"/>
    <x v="1"/>
    <m/>
    <x v="0"/>
    <x v="3"/>
    <x v="7"/>
    <n v="183399.45325155539"/>
    <n v="183399.45325155539"/>
    <x v="7"/>
    <n v="1"/>
    <s v="14"/>
  </r>
  <r>
    <x v="34"/>
    <m/>
    <m/>
    <x v="20"/>
    <x v="1"/>
    <m/>
    <x v="0"/>
    <x v="3"/>
    <x v="7"/>
    <n v="84151.390848252602"/>
    <n v="84151.390848252602"/>
    <x v="7"/>
    <n v="1"/>
    <s v="14"/>
  </r>
  <r>
    <x v="35"/>
    <m/>
    <m/>
    <x v="5"/>
    <x v="1"/>
    <m/>
    <x v="0"/>
    <x v="3"/>
    <x v="7"/>
    <n v="111597.35231288912"/>
    <n v="111597.35231288912"/>
    <x v="7"/>
    <n v="1"/>
    <s v="14"/>
  </r>
  <r>
    <x v="36"/>
    <m/>
    <m/>
    <x v="18"/>
    <x v="1"/>
    <m/>
    <x v="0"/>
    <x v="3"/>
    <x v="7"/>
    <n v="609766.2558740176"/>
    <n v="609766.2558740176"/>
    <x v="7"/>
    <n v="1"/>
    <s v="14"/>
  </r>
  <r>
    <x v="37"/>
    <m/>
    <m/>
    <x v="21"/>
    <x v="1"/>
    <m/>
    <x v="0"/>
    <x v="3"/>
    <x v="7"/>
    <n v="52286.748338030127"/>
    <n v="52286.748338030127"/>
    <x v="7"/>
    <n v="1"/>
    <s v="14"/>
  </r>
  <r>
    <x v="38"/>
    <m/>
    <m/>
    <x v="22"/>
    <x v="1"/>
    <m/>
    <x v="0"/>
    <x v="3"/>
    <x v="7"/>
    <n v="149173.73382563412"/>
    <n v="149173.73382563412"/>
    <x v="7"/>
    <n v="1"/>
    <s v="14"/>
  </r>
  <r>
    <x v="39"/>
    <m/>
    <m/>
    <x v="6"/>
    <x v="3"/>
    <m/>
    <x v="0"/>
    <x v="3"/>
    <x v="7"/>
    <n v="336808.75821481476"/>
    <n v="336808.75821481476"/>
    <x v="7"/>
    <n v="1"/>
    <s v="14"/>
  </r>
  <r>
    <x v="40"/>
    <m/>
    <m/>
    <x v="1"/>
    <x v="1"/>
    <m/>
    <x v="0"/>
    <x v="3"/>
    <x v="7"/>
    <n v="288763.88503846287"/>
    <n v="288763.88503846287"/>
    <x v="7"/>
    <n v="1"/>
    <s v="14"/>
  </r>
  <r>
    <x v="41"/>
    <m/>
    <m/>
    <x v="18"/>
    <x v="0"/>
    <m/>
    <x v="0"/>
    <x v="3"/>
    <x v="7"/>
    <n v="180405.77485238935"/>
    <n v="180405.77485238935"/>
    <x v="7"/>
    <n v="1"/>
    <s v="14"/>
  </r>
  <r>
    <x v="42"/>
    <m/>
    <m/>
    <x v="18"/>
    <x v="0"/>
    <m/>
    <x v="0"/>
    <x v="3"/>
    <x v="7"/>
    <n v="39161.916864702915"/>
    <n v="39161.916864702915"/>
    <x v="7"/>
    <n v="1"/>
    <s v="14"/>
  </r>
  <r>
    <x v="43"/>
    <m/>
    <m/>
    <x v="18"/>
    <x v="0"/>
    <m/>
    <x v="0"/>
    <x v="3"/>
    <x v="7"/>
    <n v="97103.961199198806"/>
    <n v="97103.961199198806"/>
    <x v="7"/>
    <n v="1"/>
    <s v="14"/>
  </r>
  <r>
    <x v="44"/>
    <m/>
    <m/>
    <x v="23"/>
    <x v="1"/>
    <m/>
    <x v="0"/>
    <x v="3"/>
    <x v="7"/>
    <n v="155125.17234738468"/>
    <n v="155125.17234738468"/>
    <x v="7"/>
    <n v="1"/>
    <s v="14"/>
  </r>
  <r>
    <x v="45"/>
    <m/>
    <m/>
    <x v="24"/>
    <x v="1"/>
    <m/>
    <x v="0"/>
    <x v="3"/>
    <x v="7"/>
    <n v="284473.28807848273"/>
    <n v="284473.28807848273"/>
    <x v="7"/>
    <n v="1"/>
    <s v="14"/>
  </r>
  <r>
    <x v="46"/>
    <m/>
    <m/>
    <x v="24"/>
    <x v="1"/>
    <m/>
    <x v="0"/>
    <x v="3"/>
    <x v="7"/>
    <n v="34271.900067240436"/>
    <n v="34271.900067240436"/>
    <x v="7"/>
    <n v="1"/>
    <s v="14"/>
  </r>
  <r>
    <x v="47"/>
    <m/>
    <m/>
    <x v="18"/>
    <x v="3"/>
    <m/>
    <x v="0"/>
    <x v="3"/>
    <x v="7"/>
    <n v="489700.4490480714"/>
    <n v="489700.4490480714"/>
    <x v="7"/>
    <n v="1"/>
    <s v="14"/>
  </r>
  <r>
    <x v="48"/>
    <m/>
    <m/>
    <x v="18"/>
    <x v="1"/>
    <m/>
    <x v="0"/>
    <x v="3"/>
    <x v="7"/>
    <n v="310273.80152845522"/>
    <n v="310273.80152845522"/>
    <x v="7"/>
    <n v="1"/>
    <s v="14"/>
  </r>
  <r>
    <x v="49"/>
    <m/>
    <m/>
    <x v="18"/>
    <x v="1"/>
    <m/>
    <x v="0"/>
    <x v="3"/>
    <x v="7"/>
    <n v="533396.66960107046"/>
    <n v="533396.66960107046"/>
    <x v="7"/>
    <n v="1"/>
    <s v="14"/>
  </r>
  <r>
    <x v="50"/>
    <m/>
    <m/>
    <x v="4"/>
    <x v="0"/>
    <m/>
    <x v="0"/>
    <x v="3"/>
    <x v="7"/>
    <n v="275011.58326403721"/>
    <n v="275011.58326403721"/>
    <x v="7"/>
    <n v="1"/>
    <s v="14"/>
  </r>
  <r>
    <x v="51"/>
    <m/>
    <m/>
    <x v="1"/>
    <x v="1"/>
    <m/>
    <x v="0"/>
    <x v="3"/>
    <x v="7"/>
    <n v="140122.32812707819"/>
    <n v="140122.32812707819"/>
    <x v="7"/>
    <n v="1"/>
    <s v="14"/>
  </r>
  <r>
    <x v="52"/>
    <m/>
    <m/>
    <x v="18"/>
    <x v="6"/>
    <m/>
    <x v="0"/>
    <x v="3"/>
    <x v="7"/>
    <n v="75535.402624991606"/>
    <n v="75535.402624991606"/>
    <x v="7"/>
    <n v="1"/>
    <s v="14"/>
  </r>
  <r>
    <x v="53"/>
    <m/>
    <m/>
    <x v="23"/>
    <x v="1"/>
    <m/>
    <x v="0"/>
    <x v="3"/>
    <x v="7"/>
    <n v="58805.549024558968"/>
    <n v="58805.549024558968"/>
    <x v="7"/>
    <n v="1"/>
    <s v="14"/>
  </r>
  <r>
    <x v="54"/>
    <m/>
    <m/>
    <x v="18"/>
    <x v="1"/>
    <m/>
    <x v="0"/>
    <x v="3"/>
    <x v="7"/>
    <n v="187198.72728262239"/>
    <n v="187198.72728262239"/>
    <x v="7"/>
    <n v="1"/>
    <s v="14"/>
  </r>
  <r>
    <x v="55"/>
    <m/>
    <m/>
    <x v="18"/>
    <x v="0"/>
    <m/>
    <x v="0"/>
    <x v="3"/>
    <x v="7"/>
    <n v="254556.2469218412"/>
    <n v="254556.2469218412"/>
    <x v="7"/>
    <n v="1"/>
    <s v="14"/>
  </r>
  <r>
    <x v="56"/>
    <m/>
    <m/>
    <x v="18"/>
    <x v="1"/>
    <m/>
    <x v="0"/>
    <x v="3"/>
    <x v="7"/>
    <n v="153980.18565309048"/>
    <n v="153980.18565309048"/>
    <x v="7"/>
    <n v="1"/>
    <s v="14"/>
  </r>
  <r>
    <x v="57"/>
    <m/>
    <m/>
    <x v="25"/>
    <x v="1"/>
    <m/>
    <x v="0"/>
    <x v="3"/>
    <x v="7"/>
    <n v="268049.30181563389"/>
    <n v="268049.30181563389"/>
    <x v="7"/>
    <n v="1"/>
    <s v="14"/>
  </r>
  <r>
    <x v="58"/>
    <m/>
    <m/>
    <x v="1"/>
    <x v="1"/>
    <m/>
    <x v="0"/>
    <x v="3"/>
    <x v="7"/>
    <n v="76036.548103010689"/>
    <n v="76036.548103010689"/>
    <x v="7"/>
    <n v="1"/>
    <s v="14"/>
  </r>
  <r>
    <x v="59"/>
    <m/>
    <m/>
    <x v="26"/>
    <x v="1"/>
    <m/>
    <x v="0"/>
    <x v="3"/>
    <x v="7"/>
    <n v="183567.3162176203"/>
    <n v="183567.3162176203"/>
    <x v="7"/>
    <n v="1"/>
    <s v="14"/>
  </r>
  <r>
    <x v="60"/>
    <m/>
    <m/>
    <x v="20"/>
    <x v="1"/>
    <m/>
    <x v="0"/>
    <x v="3"/>
    <x v="7"/>
    <n v="74424.135129120972"/>
    <n v="74424.135129120972"/>
    <x v="7"/>
    <n v="1"/>
    <s v="14"/>
  </r>
  <r>
    <x v="1"/>
    <m/>
    <m/>
    <x v="1"/>
    <x v="1"/>
    <m/>
    <x v="0"/>
    <x v="3"/>
    <x v="8"/>
    <n v="13907.187483445663"/>
    <n v="13907.187483445663"/>
    <x v="8"/>
    <n v="1"/>
    <s v="14"/>
  </r>
  <r>
    <x v="2"/>
    <m/>
    <m/>
    <x v="2"/>
    <x v="1"/>
    <m/>
    <x v="0"/>
    <x v="3"/>
    <x v="8"/>
    <n v="119578.81000455841"/>
    <n v="119578.81000455841"/>
    <x v="8"/>
    <n v="1"/>
    <s v="14"/>
  </r>
  <r>
    <x v="3"/>
    <m/>
    <m/>
    <x v="3"/>
    <x v="0"/>
    <m/>
    <x v="0"/>
    <x v="3"/>
    <x v="8"/>
    <n v="76084.228915888612"/>
    <n v="76084.228915888612"/>
    <x v="8"/>
    <n v="1"/>
    <s v="14"/>
  </r>
  <r>
    <x v="4"/>
    <m/>
    <m/>
    <x v="4"/>
    <x v="0"/>
    <m/>
    <x v="0"/>
    <x v="3"/>
    <x v="8"/>
    <n v="40216.293742944865"/>
    <n v="40216.293742944865"/>
    <x v="8"/>
    <n v="1"/>
    <s v="14"/>
  </r>
  <r>
    <x v="5"/>
    <m/>
    <m/>
    <x v="5"/>
    <x v="2"/>
    <m/>
    <x v="0"/>
    <x v="3"/>
    <x v="8"/>
    <n v="13275.245845927884"/>
    <n v="13275.245845927884"/>
    <x v="8"/>
    <n v="1"/>
    <s v="14"/>
  </r>
  <r>
    <x v="6"/>
    <m/>
    <m/>
    <x v="1"/>
    <x v="2"/>
    <m/>
    <x v="0"/>
    <x v="3"/>
    <x v="8"/>
    <n v="23619.262793757713"/>
    <n v="23619.262793757713"/>
    <x v="8"/>
    <n v="1"/>
    <s v="14"/>
  </r>
  <r>
    <x v="7"/>
    <m/>
    <m/>
    <x v="6"/>
    <x v="0"/>
    <m/>
    <x v="0"/>
    <x v="3"/>
    <x v="8"/>
    <n v="30425.7797733605"/>
    <n v="30425.7797733605"/>
    <x v="8"/>
    <n v="1"/>
    <s v="14"/>
  </r>
  <r>
    <x v="8"/>
    <m/>
    <m/>
    <x v="5"/>
    <x v="1"/>
    <m/>
    <x v="0"/>
    <x v="3"/>
    <x v="8"/>
    <n v="35516.75223285993"/>
    <n v="35516.75223285993"/>
    <x v="8"/>
    <n v="1"/>
    <s v="14"/>
  </r>
  <r>
    <x v="9"/>
    <m/>
    <m/>
    <x v="5"/>
    <x v="2"/>
    <m/>
    <x v="0"/>
    <x v="3"/>
    <x v="8"/>
    <n v="52412.598751078513"/>
    <n v="52412.598751078513"/>
    <x v="8"/>
    <n v="1"/>
    <s v="14"/>
  </r>
  <r>
    <x v="10"/>
    <m/>
    <m/>
    <x v="7"/>
    <x v="2"/>
    <m/>
    <x v="0"/>
    <x v="3"/>
    <x v="8"/>
    <n v="118562.15193496717"/>
    <n v="118562.15193496717"/>
    <x v="8"/>
    <n v="1"/>
    <s v="14"/>
  </r>
  <r>
    <x v="11"/>
    <m/>
    <m/>
    <x v="8"/>
    <x v="1"/>
    <m/>
    <x v="0"/>
    <x v="3"/>
    <x v="8"/>
    <n v="27131.727483718485"/>
    <n v="27131.727483718485"/>
    <x v="8"/>
    <n v="1"/>
    <s v="14"/>
  </r>
  <r>
    <x v="12"/>
    <m/>
    <m/>
    <x v="9"/>
    <x v="3"/>
    <m/>
    <x v="0"/>
    <x v="3"/>
    <x v="8"/>
    <n v="67111.292952258693"/>
    <n v="67111.292952258693"/>
    <x v="8"/>
    <n v="1"/>
    <s v="14"/>
  </r>
  <r>
    <x v="13"/>
    <m/>
    <m/>
    <x v="10"/>
    <x v="4"/>
    <m/>
    <x v="0"/>
    <x v="3"/>
    <x v="8"/>
    <n v="28894.048830596155"/>
    <n v="28894.048830596155"/>
    <x v="8"/>
    <n v="1"/>
    <s v="14"/>
  </r>
  <r>
    <x v="14"/>
    <m/>
    <m/>
    <x v="3"/>
    <x v="0"/>
    <m/>
    <x v="0"/>
    <x v="3"/>
    <x v="8"/>
    <n v="39529.668372497232"/>
    <n v="39529.668372497232"/>
    <x v="8"/>
    <n v="1"/>
    <s v="14"/>
  </r>
  <r>
    <x v="15"/>
    <m/>
    <m/>
    <x v="1"/>
    <x v="1"/>
    <m/>
    <x v="0"/>
    <x v="3"/>
    <x v="8"/>
    <n v="10326.458533851548"/>
    <n v="10326.458533851548"/>
    <x v="8"/>
    <n v="1"/>
    <s v="14"/>
  </r>
  <r>
    <x v="16"/>
    <m/>
    <m/>
    <x v="1"/>
    <x v="1"/>
    <m/>
    <x v="0"/>
    <x v="3"/>
    <x v="8"/>
    <n v="10909.551324687751"/>
    <n v="10909.551324687751"/>
    <x v="8"/>
    <n v="1"/>
    <s v="14"/>
  </r>
  <r>
    <x v="17"/>
    <m/>
    <m/>
    <x v="1"/>
    <x v="1"/>
    <m/>
    <x v="0"/>
    <x v="3"/>
    <x v="8"/>
    <n v="14161.703853280564"/>
    <n v="14161.703853280564"/>
    <x v="8"/>
    <n v="1"/>
    <s v="14"/>
  </r>
  <r>
    <x v="18"/>
    <m/>
    <m/>
    <x v="1"/>
    <x v="1"/>
    <m/>
    <x v="0"/>
    <x v="3"/>
    <x v="8"/>
    <n v="20808.919641994402"/>
    <n v="20808.919641994402"/>
    <x v="8"/>
    <n v="1"/>
    <s v="14"/>
  </r>
  <r>
    <x v="19"/>
    <m/>
    <m/>
    <x v="1"/>
    <x v="1"/>
    <m/>
    <x v="0"/>
    <x v="3"/>
    <x v="8"/>
    <n v="15118.610537480141"/>
    <n v="15118.610537480141"/>
    <x v="8"/>
    <n v="1"/>
    <s v="14"/>
  </r>
  <r>
    <x v="20"/>
    <m/>
    <m/>
    <x v="11"/>
    <x v="1"/>
    <m/>
    <x v="0"/>
    <x v="3"/>
    <x v="8"/>
    <n v="209898.24572520197"/>
    <n v="209898.24572520197"/>
    <x v="8"/>
    <n v="1"/>
    <s v="14"/>
  </r>
  <r>
    <x v="21"/>
    <m/>
    <m/>
    <x v="1"/>
    <x v="1"/>
    <m/>
    <x v="0"/>
    <x v="3"/>
    <x v="8"/>
    <n v="97290.385072509365"/>
    <n v="97290.385072509365"/>
    <x v="8"/>
    <n v="1"/>
    <s v="14"/>
  </r>
  <r>
    <x v="22"/>
    <m/>
    <m/>
    <x v="1"/>
    <x v="1"/>
    <m/>
    <x v="0"/>
    <x v="3"/>
    <x v="8"/>
    <n v="60259.514066096825"/>
    <n v="60259.514066096825"/>
    <x v="8"/>
    <n v="1"/>
    <s v="14"/>
  </r>
  <r>
    <x v="23"/>
    <m/>
    <m/>
    <x v="1"/>
    <x v="1"/>
    <m/>
    <x v="0"/>
    <x v="3"/>
    <x v="8"/>
    <n v="18100.574602269688"/>
    <n v="18100.574602269688"/>
    <x v="8"/>
    <n v="1"/>
    <s v="14"/>
  </r>
  <r>
    <x v="24"/>
    <m/>
    <m/>
    <x v="12"/>
    <x v="1"/>
    <m/>
    <x v="0"/>
    <x v="3"/>
    <x v="8"/>
    <n v="565466.24942979182"/>
    <n v="565466.24942979182"/>
    <x v="8"/>
    <n v="1"/>
    <s v="14"/>
  </r>
  <r>
    <x v="25"/>
    <m/>
    <m/>
    <x v="13"/>
    <x v="1"/>
    <m/>
    <x v="0"/>
    <x v="3"/>
    <x v="8"/>
    <n v="53150.936656098398"/>
    <n v="53150.936656098398"/>
    <x v="8"/>
    <n v="1"/>
    <s v="14"/>
  </r>
  <r>
    <x v="26"/>
    <m/>
    <m/>
    <x v="14"/>
    <x v="1"/>
    <m/>
    <x v="0"/>
    <x v="3"/>
    <x v="8"/>
    <n v="53837.36166613047"/>
    <n v="53837.36166613047"/>
    <x v="8"/>
    <n v="1"/>
    <s v="14"/>
  </r>
  <r>
    <x v="27"/>
    <m/>
    <m/>
    <x v="15"/>
    <x v="1"/>
    <m/>
    <x v="0"/>
    <x v="3"/>
    <x v="8"/>
    <n v="48742.250053655916"/>
    <n v="48742.250053655916"/>
    <x v="8"/>
    <n v="1"/>
    <s v="14"/>
  </r>
  <r>
    <x v="28"/>
    <m/>
    <m/>
    <x v="1"/>
    <x v="1"/>
    <m/>
    <x v="0"/>
    <x v="3"/>
    <x v="8"/>
    <n v="31106.057139422432"/>
    <n v="31106.057139422432"/>
    <x v="8"/>
    <n v="1"/>
    <s v="14"/>
  </r>
  <r>
    <x v="29"/>
    <m/>
    <m/>
    <x v="16"/>
    <x v="5"/>
    <m/>
    <x v="0"/>
    <x v="3"/>
    <x v="8"/>
    <n v="19688.782748025122"/>
    <n v="19688.782748025122"/>
    <x v="8"/>
    <n v="1"/>
    <s v="14"/>
  </r>
  <r>
    <x v="30"/>
    <m/>
    <m/>
    <x v="17"/>
    <x v="1"/>
    <m/>
    <x v="0"/>
    <x v="3"/>
    <x v="8"/>
    <n v="56151.837223578113"/>
    <n v="56151.837223578113"/>
    <x v="8"/>
    <n v="1"/>
    <s v="14"/>
  </r>
  <r>
    <x v="31"/>
    <m/>
    <m/>
    <x v="18"/>
    <x v="3"/>
    <m/>
    <x v="0"/>
    <x v="3"/>
    <x v="8"/>
    <n v="13608.18621451688"/>
    <n v="13608.18621451688"/>
    <x v="8"/>
    <n v="1"/>
    <s v="14"/>
  </r>
  <r>
    <x v="32"/>
    <m/>
    <m/>
    <x v="19"/>
    <x v="1"/>
    <m/>
    <x v="0"/>
    <x v="3"/>
    <x v="8"/>
    <n v="25704.653093628462"/>
    <n v="25704.653093628462"/>
    <x v="8"/>
    <n v="1"/>
    <s v="14"/>
  </r>
  <r>
    <x v="33"/>
    <m/>
    <m/>
    <x v="20"/>
    <x v="1"/>
    <m/>
    <x v="0"/>
    <x v="3"/>
    <x v="8"/>
    <n v="18339.941769952442"/>
    <n v="18339.941769952442"/>
    <x v="8"/>
    <n v="1"/>
    <s v="14"/>
  </r>
  <r>
    <x v="34"/>
    <m/>
    <m/>
    <x v="20"/>
    <x v="1"/>
    <m/>
    <x v="0"/>
    <x v="3"/>
    <x v="8"/>
    <n v="8415.1374535483956"/>
    <n v="8415.1374535483956"/>
    <x v="8"/>
    <n v="1"/>
    <s v="14"/>
  </r>
  <r>
    <x v="35"/>
    <m/>
    <m/>
    <x v="5"/>
    <x v="1"/>
    <m/>
    <x v="0"/>
    <x v="3"/>
    <x v="8"/>
    <n v="11159.73306797138"/>
    <n v="11159.73306797138"/>
    <x v="8"/>
    <n v="1"/>
    <s v="14"/>
  </r>
  <r>
    <x v="36"/>
    <m/>
    <m/>
    <x v="18"/>
    <x v="1"/>
    <m/>
    <x v="0"/>
    <x v="3"/>
    <x v="8"/>
    <n v="60976.613767067291"/>
    <n v="60976.613767067291"/>
    <x v="8"/>
    <n v="1"/>
    <s v="14"/>
  </r>
  <r>
    <x v="37"/>
    <m/>
    <m/>
    <x v="21"/>
    <x v="1"/>
    <m/>
    <x v="0"/>
    <x v="3"/>
    <x v="8"/>
    <n v="5228.6738202230581"/>
    <n v="5228.6738202230581"/>
    <x v="8"/>
    <n v="1"/>
    <s v="14"/>
  </r>
  <r>
    <x v="38"/>
    <m/>
    <m/>
    <x v="22"/>
    <x v="1"/>
    <m/>
    <x v="0"/>
    <x v="3"/>
    <x v="8"/>
    <n v="14917.370490826759"/>
    <n v="14917.370490826759"/>
    <x v="8"/>
    <n v="1"/>
    <s v="14"/>
  </r>
  <r>
    <x v="39"/>
    <m/>
    <m/>
    <x v="6"/>
    <x v="3"/>
    <m/>
    <x v="0"/>
    <x v="3"/>
    <x v="8"/>
    <n v="33680.869292435069"/>
    <n v="33680.869292435069"/>
    <x v="8"/>
    <n v="1"/>
    <s v="14"/>
  </r>
  <r>
    <x v="40"/>
    <m/>
    <m/>
    <x v="1"/>
    <x v="1"/>
    <m/>
    <x v="0"/>
    <x v="3"/>
    <x v="8"/>
    <n v="28876.382906150982"/>
    <n v="28876.382906150982"/>
    <x v="8"/>
    <n v="1"/>
    <s v="14"/>
  </r>
  <r>
    <x v="41"/>
    <m/>
    <m/>
    <x v="18"/>
    <x v="0"/>
    <m/>
    <x v="0"/>
    <x v="3"/>
    <x v="8"/>
    <n v="18040.573988068369"/>
    <n v="18040.573988068369"/>
    <x v="8"/>
    <n v="1"/>
    <s v="14"/>
  </r>
  <r>
    <x v="42"/>
    <m/>
    <m/>
    <x v="18"/>
    <x v="0"/>
    <m/>
    <x v="0"/>
    <x v="3"/>
    <x v="8"/>
    <n v="3916.1909273155302"/>
    <n v="3916.1909273155302"/>
    <x v="8"/>
    <n v="1"/>
    <s v="14"/>
  </r>
  <r>
    <x v="43"/>
    <m/>
    <m/>
    <x v="18"/>
    <x v="0"/>
    <m/>
    <x v="0"/>
    <x v="3"/>
    <x v="8"/>
    <n v="9710.3942375571078"/>
    <n v="9710.3942375571078"/>
    <x v="8"/>
    <n v="1"/>
    <s v="14"/>
  </r>
  <r>
    <x v="44"/>
    <m/>
    <m/>
    <x v="23"/>
    <x v="1"/>
    <m/>
    <x v="0"/>
    <x v="3"/>
    <x v="8"/>
    <n v="15512.51422763303"/>
    <n v="15512.51422763303"/>
    <x v="8"/>
    <n v="1"/>
    <s v="14"/>
  </r>
  <r>
    <x v="45"/>
    <m/>
    <m/>
    <x v="24"/>
    <x v="1"/>
    <m/>
    <x v="0"/>
    <x v="3"/>
    <x v="8"/>
    <n v="28447.323293326306"/>
    <n v="28447.323293326306"/>
    <x v="8"/>
    <n v="1"/>
    <s v="14"/>
  </r>
  <r>
    <x v="46"/>
    <m/>
    <m/>
    <x v="24"/>
    <x v="1"/>
    <m/>
    <x v="0"/>
    <x v="3"/>
    <x v="8"/>
    <n v="3427.1893423623833"/>
    <n v="3427.1893423623833"/>
    <x v="8"/>
    <n v="1"/>
    <s v="14"/>
  </r>
  <r>
    <x v="47"/>
    <m/>
    <m/>
    <x v="18"/>
    <x v="3"/>
    <m/>
    <x v="0"/>
    <x v="3"/>
    <x v="8"/>
    <n v="48970.035411951394"/>
    <n v="48970.035411951394"/>
    <x v="8"/>
    <n v="1"/>
    <s v="14"/>
  </r>
  <r>
    <x v="48"/>
    <m/>
    <m/>
    <x v="18"/>
    <x v="1"/>
    <m/>
    <x v="0"/>
    <x v="3"/>
    <x v="8"/>
    <n v="31027.374138179937"/>
    <n v="31027.374138179937"/>
    <x v="8"/>
    <n v="1"/>
    <s v="14"/>
  </r>
  <r>
    <x v="49"/>
    <m/>
    <m/>
    <x v="18"/>
    <x v="1"/>
    <m/>
    <x v="0"/>
    <x v="3"/>
    <x v="8"/>
    <n v="53339.656620198948"/>
    <n v="53339.656620198948"/>
    <x v="8"/>
    <n v="1"/>
    <s v="14"/>
  </r>
  <r>
    <x v="50"/>
    <m/>
    <m/>
    <x v="4"/>
    <x v="0"/>
    <m/>
    <x v="0"/>
    <x v="3"/>
    <x v="8"/>
    <n v="27501.152995297132"/>
    <n v="27501.152995297132"/>
    <x v="8"/>
    <n v="1"/>
    <s v="14"/>
  </r>
  <r>
    <x v="51"/>
    <m/>
    <m/>
    <x v="1"/>
    <x v="1"/>
    <m/>
    <x v="0"/>
    <x v="3"/>
    <x v="8"/>
    <n v="14012.230096432901"/>
    <n v="14012.230096432901"/>
    <x v="8"/>
    <n v="1"/>
    <s v="14"/>
  </r>
  <r>
    <x v="52"/>
    <m/>
    <m/>
    <x v="18"/>
    <x v="6"/>
    <m/>
    <x v="0"/>
    <x v="3"/>
    <x v="8"/>
    <n v="7553.5387982434477"/>
    <n v="7553.5387982434477"/>
    <x v="8"/>
    <n v="1"/>
    <s v="14"/>
  </r>
  <r>
    <x v="53"/>
    <m/>
    <m/>
    <x v="23"/>
    <x v="1"/>
    <m/>
    <x v="0"/>
    <x v="3"/>
    <x v="8"/>
    <n v="5880.5537625088227"/>
    <n v="5880.5537625088227"/>
    <x v="8"/>
    <n v="1"/>
    <s v="14"/>
  </r>
  <r>
    <x v="54"/>
    <m/>
    <m/>
    <x v="18"/>
    <x v="1"/>
    <m/>
    <x v="0"/>
    <x v="3"/>
    <x v="8"/>
    <n v="18719.869099410116"/>
    <n v="18719.869099410116"/>
    <x v="8"/>
    <n v="1"/>
    <s v="14"/>
  </r>
  <r>
    <x v="55"/>
    <m/>
    <m/>
    <x v="18"/>
    <x v="0"/>
    <m/>
    <x v="0"/>
    <x v="3"/>
    <x v="8"/>
    <n v="25455.619757604756"/>
    <n v="25455.619757604756"/>
    <x v="8"/>
    <n v="1"/>
    <s v="14"/>
  </r>
  <r>
    <x v="56"/>
    <m/>
    <m/>
    <x v="18"/>
    <x v="1"/>
    <m/>
    <x v="0"/>
    <x v="3"/>
    <x v="8"/>
    <n v="15398.015580399207"/>
    <n v="15398.015580399207"/>
    <x v="8"/>
    <n v="1"/>
    <s v="14"/>
  </r>
  <r>
    <x v="57"/>
    <m/>
    <m/>
    <x v="25"/>
    <x v="1"/>
    <m/>
    <x v="0"/>
    <x v="3"/>
    <x v="8"/>
    <n v="26804.92498542081"/>
    <n v="26804.92498542081"/>
    <x v="8"/>
    <n v="1"/>
    <s v="14"/>
  </r>
  <r>
    <x v="58"/>
    <m/>
    <m/>
    <x v="1"/>
    <x v="1"/>
    <m/>
    <x v="0"/>
    <x v="3"/>
    <x v="8"/>
    <n v="7603.6533363306362"/>
    <n v="7603.6533363306362"/>
    <x v="8"/>
    <n v="1"/>
    <s v="14"/>
  </r>
  <r>
    <x v="59"/>
    <m/>
    <m/>
    <x v="26"/>
    <x v="1"/>
    <m/>
    <x v="0"/>
    <x v="3"/>
    <x v="8"/>
    <n v="18356.728063304901"/>
    <n v="18356.728063304901"/>
    <x v="8"/>
    <n v="1"/>
    <s v="14"/>
  </r>
  <r>
    <x v="60"/>
    <m/>
    <m/>
    <x v="20"/>
    <x v="1"/>
    <m/>
    <x v="0"/>
    <x v="3"/>
    <x v="8"/>
    <n v="7442.4120701983329"/>
    <n v="7442.4120701983329"/>
    <x v="8"/>
    <n v="1"/>
    <s v="14"/>
  </r>
  <r>
    <x v="1"/>
    <m/>
    <m/>
    <x v="1"/>
    <x v="1"/>
    <m/>
    <x v="0"/>
    <x v="4"/>
    <x v="9"/>
    <n v="5914.8533127424889"/>
    <n v="5914.8533127424889"/>
    <x v="9"/>
    <n v="1"/>
    <s v="15"/>
  </r>
  <r>
    <x v="2"/>
    <m/>
    <m/>
    <x v="2"/>
    <x v="1"/>
    <m/>
    <x v="0"/>
    <x v="4"/>
    <x v="9"/>
    <n v="50857.955379632811"/>
    <n v="50857.955379632811"/>
    <x v="9"/>
    <n v="1"/>
    <s v="15"/>
  </r>
  <r>
    <x v="3"/>
    <m/>
    <m/>
    <x v="3"/>
    <x v="0"/>
    <m/>
    <x v="0"/>
    <x v="4"/>
    <x v="9"/>
    <n v="32359.31449017199"/>
    <n v="32359.31449017199"/>
    <x v="9"/>
    <n v="1"/>
    <s v="15"/>
  </r>
  <r>
    <x v="4"/>
    <m/>
    <m/>
    <x v="4"/>
    <x v="0"/>
    <m/>
    <x v="0"/>
    <x v="4"/>
    <x v="9"/>
    <n v="17104.355467619444"/>
    <n v="17104.355467619444"/>
    <x v="9"/>
    <n v="1"/>
    <s v="15"/>
  </r>
  <r>
    <x v="5"/>
    <m/>
    <m/>
    <x v="5"/>
    <x v="2"/>
    <m/>
    <x v="0"/>
    <x v="4"/>
    <x v="9"/>
    <n v="5646.0827872439831"/>
    <n v="5646.0827872439831"/>
    <x v="9"/>
    <n v="1"/>
    <s v="15"/>
  </r>
  <r>
    <x v="6"/>
    <m/>
    <m/>
    <x v="1"/>
    <x v="2"/>
    <m/>
    <x v="0"/>
    <x v="4"/>
    <x v="9"/>
    <n v="10045.487266673412"/>
    <n v="10045.487266673412"/>
    <x v="9"/>
    <n v="1"/>
    <s v="15"/>
  </r>
  <r>
    <x v="7"/>
    <m/>
    <m/>
    <x v="6"/>
    <x v="0"/>
    <m/>
    <x v="0"/>
    <x v="4"/>
    <x v="9"/>
    <n v="12940.360838555882"/>
    <n v="12940.360838555882"/>
    <x v="9"/>
    <n v="1"/>
    <s v="15"/>
  </r>
  <r>
    <x v="8"/>
    <m/>
    <m/>
    <x v="5"/>
    <x v="1"/>
    <m/>
    <x v="0"/>
    <x v="4"/>
    <x v="9"/>
    <n v="15105.597724374462"/>
    <n v="15105.597724374462"/>
    <x v="9"/>
    <n v="1"/>
    <s v="15"/>
  </r>
  <r>
    <x v="9"/>
    <m/>
    <m/>
    <x v="5"/>
    <x v="2"/>
    <m/>
    <x v="0"/>
    <x v="4"/>
    <x v="9"/>
    <n v="22291.55490434579"/>
    <n v="22291.55490434579"/>
    <x v="9"/>
    <n v="1"/>
    <s v="15"/>
  </r>
  <r>
    <x v="10"/>
    <m/>
    <m/>
    <x v="7"/>
    <x v="2"/>
    <m/>
    <x v="0"/>
    <x v="4"/>
    <x v="9"/>
    <n v="50425.561456849617"/>
    <n v="50425.561456849617"/>
    <x v="9"/>
    <n v="1"/>
    <s v="15"/>
  </r>
  <r>
    <x v="11"/>
    <m/>
    <m/>
    <x v="8"/>
    <x v="1"/>
    <m/>
    <x v="0"/>
    <x v="4"/>
    <x v="9"/>
    <n v="11539.370442695574"/>
    <n v="11539.370442695574"/>
    <x v="9"/>
    <n v="1"/>
    <s v="15"/>
  </r>
  <r>
    <x v="12"/>
    <m/>
    <m/>
    <x v="9"/>
    <x v="3"/>
    <m/>
    <x v="0"/>
    <x v="4"/>
    <x v="9"/>
    <n v="28543.04322233452"/>
    <n v="28543.04322233452"/>
    <x v="9"/>
    <n v="1"/>
    <s v="15"/>
  </r>
  <r>
    <x v="13"/>
    <m/>
    <m/>
    <x v="10"/>
    <x v="4"/>
    <m/>
    <x v="0"/>
    <x v="4"/>
    <x v="9"/>
    <n v="12288.901738588736"/>
    <n v="12288.901738588736"/>
    <x v="9"/>
    <n v="1"/>
    <s v="15"/>
  </r>
  <r>
    <x v="14"/>
    <m/>
    <m/>
    <x v="3"/>
    <x v="0"/>
    <m/>
    <x v="0"/>
    <x v="4"/>
    <x v="9"/>
    <n v="16812.327453195998"/>
    <n v="16812.327453195998"/>
    <x v="9"/>
    <n v="1"/>
    <s v="15"/>
  </r>
  <r>
    <x v="15"/>
    <m/>
    <m/>
    <x v="1"/>
    <x v="1"/>
    <m/>
    <x v="0"/>
    <x v="4"/>
    <x v="9"/>
    <n v="4391.9367262831111"/>
    <n v="4391.9367262831111"/>
    <x v="9"/>
    <n v="1"/>
    <s v="15"/>
  </r>
  <r>
    <x v="16"/>
    <m/>
    <m/>
    <x v="1"/>
    <x v="1"/>
    <m/>
    <x v="0"/>
    <x v="4"/>
    <x v="9"/>
    <n v="4639.931393042234"/>
    <n v="4639.931393042234"/>
    <x v="9"/>
    <n v="1"/>
    <s v="15"/>
  </r>
  <r>
    <x v="17"/>
    <m/>
    <m/>
    <x v="1"/>
    <x v="1"/>
    <m/>
    <x v="0"/>
    <x v="4"/>
    <x v="9"/>
    <n v="6023.1014394796293"/>
    <n v="6023.1014394796293"/>
    <x v="9"/>
    <n v="1"/>
    <s v="15"/>
  </r>
  <r>
    <x v="18"/>
    <m/>
    <m/>
    <x v="1"/>
    <x v="1"/>
    <m/>
    <x v="0"/>
    <x v="4"/>
    <x v="9"/>
    <n v="8850.222766145378"/>
    <n v="8850.222766145378"/>
    <x v="9"/>
    <n v="1"/>
    <s v="15"/>
  </r>
  <r>
    <x v="19"/>
    <m/>
    <m/>
    <x v="1"/>
    <x v="1"/>
    <m/>
    <x v="0"/>
    <x v="4"/>
    <x v="9"/>
    <n v="6430.0825546591441"/>
    <n v="6430.0825546591441"/>
    <x v="9"/>
    <n v="1"/>
    <s v="15"/>
  </r>
  <r>
    <x v="20"/>
    <m/>
    <m/>
    <x v="11"/>
    <x v="1"/>
    <m/>
    <x v="0"/>
    <x v="4"/>
    <x v="9"/>
    <n v="89271.632783003806"/>
    <n v="89271.632783003806"/>
    <x v="9"/>
    <n v="1"/>
    <s v="15"/>
  </r>
  <r>
    <x v="21"/>
    <m/>
    <m/>
    <x v="1"/>
    <x v="1"/>
    <m/>
    <x v="0"/>
    <x v="4"/>
    <x v="9"/>
    <n v="41378.485558573077"/>
    <n v="41378.485558573077"/>
    <x v="9"/>
    <n v="1"/>
    <s v="15"/>
  </r>
  <r>
    <x v="22"/>
    <m/>
    <m/>
    <x v="1"/>
    <x v="1"/>
    <m/>
    <x v="0"/>
    <x v="4"/>
    <x v="9"/>
    <n v="25628.919349967433"/>
    <n v="25628.919349967433"/>
    <x v="9"/>
    <n v="1"/>
    <s v="15"/>
  </r>
  <r>
    <x v="23"/>
    <m/>
    <m/>
    <x v="1"/>
    <x v="1"/>
    <m/>
    <x v="0"/>
    <x v="4"/>
    <x v="9"/>
    <n v="7698.338990268041"/>
    <n v="7698.338990268041"/>
    <x v="9"/>
    <n v="1"/>
    <s v="15"/>
  </r>
  <r>
    <x v="24"/>
    <m/>
    <m/>
    <x v="12"/>
    <x v="1"/>
    <m/>
    <x v="0"/>
    <x v="4"/>
    <x v="9"/>
    <n v="240497.93839805201"/>
    <n v="240497.93839805201"/>
    <x v="9"/>
    <n v="1"/>
    <s v="15"/>
  </r>
  <r>
    <x v="25"/>
    <m/>
    <m/>
    <x v="13"/>
    <x v="1"/>
    <m/>
    <x v="0"/>
    <x v="4"/>
    <x v="9"/>
    <n v="22605.576730011744"/>
    <n v="22605.576730011744"/>
    <x v="9"/>
    <n v="1"/>
    <s v="15"/>
  </r>
  <r>
    <x v="26"/>
    <m/>
    <m/>
    <x v="14"/>
    <x v="1"/>
    <m/>
    <x v="0"/>
    <x v="4"/>
    <x v="9"/>
    <n v="22897.519529328314"/>
    <n v="22897.519529328314"/>
    <x v="9"/>
    <n v="1"/>
    <s v="15"/>
  </r>
  <r>
    <x v="27"/>
    <m/>
    <m/>
    <x v="15"/>
    <x v="1"/>
    <m/>
    <x v="0"/>
    <x v="4"/>
    <x v="9"/>
    <n v="20730.522224106749"/>
    <n v="20730.522224106749"/>
    <x v="9"/>
    <n v="1"/>
    <s v="15"/>
  </r>
  <r>
    <x v="28"/>
    <m/>
    <m/>
    <x v="1"/>
    <x v="1"/>
    <m/>
    <x v="0"/>
    <x v="4"/>
    <x v="9"/>
    <n v="13229.68898898348"/>
    <n v="13229.68898898348"/>
    <x v="9"/>
    <n v="1"/>
    <s v="15"/>
  </r>
  <r>
    <x v="29"/>
    <m/>
    <m/>
    <x v="16"/>
    <x v="5"/>
    <m/>
    <x v="0"/>
    <x v="4"/>
    <x v="9"/>
    <n v="8373.8183582875135"/>
    <n v="8373.8183582875135"/>
    <x v="9"/>
    <n v="1"/>
    <s v="15"/>
  </r>
  <r>
    <x v="30"/>
    <m/>
    <m/>
    <x v="17"/>
    <x v="1"/>
    <m/>
    <x v="0"/>
    <x v="4"/>
    <x v="9"/>
    <n v="23881.887032428876"/>
    <n v="23881.887032428876"/>
    <x v="9"/>
    <n v="1"/>
    <s v="15"/>
  </r>
  <r>
    <x v="31"/>
    <m/>
    <m/>
    <x v="18"/>
    <x v="3"/>
    <m/>
    <x v="0"/>
    <x v="4"/>
    <x v="9"/>
    <n v="5787.6853538620335"/>
    <n v="5787.6853538620335"/>
    <x v="9"/>
    <n v="1"/>
    <s v="15"/>
  </r>
  <r>
    <x v="32"/>
    <m/>
    <m/>
    <x v="19"/>
    <x v="1"/>
    <m/>
    <x v="0"/>
    <x v="4"/>
    <x v="9"/>
    <n v="10932.42272635814"/>
    <n v="10932.42272635814"/>
    <x v="9"/>
    <n v="1"/>
    <s v="15"/>
  </r>
  <r>
    <x v="33"/>
    <m/>
    <m/>
    <x v="20"/>
    <x v="1"/>
    <m/>
    <x v="0"/>
    <x v="4"/>
    <x v="9"/>
    <n v="7800.1440235585933"/>
    <n v="7800.1440235585933"/>
    <x v="9"/>
    <n v="1"/>
    <s v="15"/>
  </r>
  <r>
    <x v="34"/>
    <m/>
    <m/>
    <x v="20"/>
    <x v="1"/>
    <m/>
    <x v="0"/>
    <x v="4"/>
    <x v="9"/>
    <n v="3579.0344887169076"/>
    <n v="3579.0344887169076"/>
    <x v="9"/>
    <n v="1"/>
    <s v="15"/>
  </r>
  <r>
    <x v="35"/>
    <m/>
    <m/>
    <x v="5"/>
    <x v="1"/>
    <m/>
    <x v="0"/>
    <x v="4"/>
    <x v="9"/>
    <n v="4746.3359636867535"/>
    <n v="4746.3359636867535"/>
    <x v="9"/>
    <n v="1"/>
    <s v="15"/>
  </r>
  <r>
    <x v="36"/>
    <m/>
    <m/>
    <x v="18"/>
    <x v="1"/>
    <m/>
    <x v="0"/>
    <x v="4"/>
    <x v="9"/>
    <n v="25933.908374304719"/>
    <n v="25933.908374304719"/>
    <x v="9"/>
    <n v="1"/>
    <s v="15"/>
  </r>
  <r>
    <x v="37"/>
    <m/>
    <m/>
    <x v="21"/>
    <x v="1"/>
    <m/>
    <x v="0"/>
    <x v="4"/>
    <x v="9"/>
    <n v="2223.8025268308102"/>
    <n v="2223.8025268308102"/>
    <x v="9"/>
    <n v="1"/>
    <s v="15"/>
  </r>
  <r>
    <x v="38"/>
    <m/>
    <m/>
    <x v="22"/>
    <x v="1"/>
    <m/>
    <x v="0"/>
    <x v="4"/>
    <x v="9"/>
    <n v="6344.4933326815799"/>
    <n v="6344.4933326815799"/>
    <x v="9"/>
    <n v="1"/>
    <s v="15"/>
  </r>
  <r>
    <x v="39"/>
    <m/>
    <m/>
    <x v="6"/>
    <x v="3"/>
    <m/>
    <x v="0"/>
    <x v="4"/>
    <x v="9"/>
    <n v="14324.780013755018"/>
    <n v="14324.780013755018"/>
    <x v="9"/>
    <n v="1"/>
    <s v="15"/>
  </r>
  <r>
    <x v="40"/>
    <m/>
    <m/>
    <x v="1"/>
    <x v="1"/>
    <m/>
    <x v="0"/>
    <x v="4"/>
    <x v="9"/>
    <n v="12281.388260263117"/>
    <n v="12281.388260263117"/>
    <x v="9"/>
    <n v="1"/>
    <s v="15"/>
  </r>
  <r>
    <x v="41"/>
    <m/>
    <m/>
    <x v="18"/>
    <x v="0"/>
    <m/>
    <x v="0"/>
    <x v="4"/>
    <x v="9"/>
    <n v="7672.8201833850771"/>
    <n v="7672.8201833850771"/>
    <x v="9"/>
    <n v="1"/>
    <s v="15"/>
  </r>
  <r>
    <x v="42"/>
    <m/>
    <m/>
    <x v="18"/>
    <x v="0"/>
    <m/>
    <x v="0"/>
    <x v="4"/>
    <x v="9"/>
    <n v="1665.5916163737002"/>
    <n v="1665.5916163737002"/>
    <x v="9"/>
    <n v="1"/>
    <s v="15"/>
  </r>
  <r>
    <x v="43"/>
    <m/>
    <m/>
    <x v="18"/>
    <x v="0"/>
    <m/>
    <x v="0"/>
    <x v="4"/>
    <x v="9"/>
    <n v="4129.9189784000764"/>
    <n v="4129.9189784000764"/>
    <x v="9"/>
    <n v="1"/>
    <s v="15"/>
  </r>
  <r>
    <x v="44"/>
    <m/>
    <m/>
    <x v="23"/>
    <x v="1"/>
    <m/>
    <x v="0"/>
    <x v="4"/>
    <x v="9"/>
    <n v="6597.613376356604"/>
    <n v="6597.613376356604"/>
    <x v="9"/>
    <n v="1"/>
    <s v="15"/>
  </r>
  <r>
    <x v="45"/>
    <m/>
    <m/>
    <x v="24"/>
    <x v="1"/>
    <m/>
    <x v="0"/>
    <x v="4"/>
    <x v="9"/>
    <n v="12098.905304935097"/>
    <n v="12098.905304935097"/>
    <x v="9"/>
    <n v="1"/>
    <s v="15"/>
  </r>
  <r>
    <x v="46"/>
    <m/>
    <m/>
    <x v="24"/>
    <x v="1"/>
    <m/>
    <x v="0"/>
    <x v="4"/>
    <x v="9"/>
    <n v="1457.6147951696021"/>
    <n v="1457.6147951696021"/>
    <x v="9"/>
    <n v="1"/>
    <s v="15"/>
  </r>
  <r>
    <x v="47"/>
    <m/>
    <m/>
    <x v="18"/>
    <x v="3"/>
    <m/>
    <x v="0"/>
    <x v="4"/>
    <x v="9"/>
    <n v="20827.401408536523"/>
    <n v="20827.401408536523"/>
    <x v="9"/>
    <n v="1"/>
    <s v="15"/>
  </r>
  <r>
    <x v="48"/>
    <m/>
    <m/>
    <x v="18"/>
    <x v="1"/>
    <m/>
    <x v="0"/>
    <x v="4"/>
    <x v="9"/>
    <n v="13196.224392988806"/>
    <n v="13196.224392988806"/>
    <x v="9"/>
    <n v="1"/>
    <s v="15"/>
  </r>
  <r>
    <x v="49"/>
    <m/>
    <m/>
    <x v="18"/>
    <x v="1"/>
    <m/>
    <x v="0"/>
    <x v="4"/>
    <x v="9"/>
    <n v="22685.84104701829"/>
    <n v="22685.84104701829"/>
    <x v="9"/>
    <n v="1"/>
    <s v="15"/>
  </r>
  <r>
    <x v="50"/>
    <m/>
    <m/>
    <x v="4"/>
    <x v="0"/>
    <m/>
    <x v="0"/>
    <x v="4"/>
    <x v="9"/>
    <n v="11696.490472433696"/>
    <n v="11696.490472433696"/>
    <x v="9"/>
    <n v="1"/>
    <s v="15"/>
  </r>
  <r>
    <x v="51"/>
    <m/>
    <m/>
    <x v="1"/>
    <x v="1"/>
    <m/>
    <x v="0"/>
    <x v="4"/>
    <x v="9"/>
    <n v="5959.5288913342265"/>
    <n v="5959.5288913342265"/>
    <x v="9"/>
    <n v="1"/>
    <s v="15"/>
  </r>
  <r>
    <x v="52"/>
    <m/>
    <m/>
    <x v="18"/>
    <x v="6"/>
    <m/>
    <x v="0"/>
    <x v="4"/>
    <x v="9"/>
    <n v="3212.5887449853872"/>
    <n v="3212.5887449853872"/>
    <x v="9"/>
    <n v="1"/>
    <s v="15"/>
  </r>
  <r>
    <x v="53"/>
    <m/>
    <m/>
    <x v="23"/>
    <x v="1"/>
    <m/>
    <x v="0"/>
    <x v="4"/>
    <x v="9"/>
    <n v="2501.0529946719207"/>
    <n v="2501.0529946719207"/>
    <x v="9"/>
    <n v="1"/>
    <s v="15"/>
  </r>
  <r>
    <x v="54"/>
    <m/>
    <m/>
    <x v="18"/>
    <x v="1"/>
    <m/>
    <x v="0"/>
    <x v="4"/>
    <x v="9"/>
    <n v="7961.7305719472679"/>
    <n v="7961.7305719472679"/>
    <x v="9"/>
    <n v="1"/>
    <s v="15"/>
  </r>
  <r>
    <x v="55"/>
    <m/>
    <m/>
    <x v="18"/>
    <x v="0"/>
    <m/>
    <x v="0"/>
    <x v="4"/>
    <x v="9"/>
    <n v="10826.506583765215"/>
    <n v="10826.506583765215"/>
    <x v="9"/>
    <n v="1"/>
    <s v="15"/>
  </r>
  <r>
    <x v="56"/>
    <m/>
    <m/>
    <x v="18"/>
    <x v="1"/>
    <m/>
    <x v="0"/>
    <x v="4"/>
    <x v="9"/>
    <n v="6548.9160604038525"/>
    <n v="6548.9160604038525"/>
    <x v="9"/>
    <n v="1"/>
    <s v="15"/>
  </r>
  <r>
    <x v="57"/>
    <m/>
    <m/>
    <x v="25"/>
    <x v="1"/>
    <m/>
    <x v="0"/>
    <x v="4"/>
    <x v="9"/>
    <n v="11400.378368132011"/>
    <n v="11400.378368132011"/>
    <x v="9"/>
    <n v="1"/>
    <s v="15"/>
  </r>
  <r>
    <x v="58"/>
    <m/>
    <m/>
    <x v="1"/>
    <x v="1"/>
    <m/>
    <x v="0"/>
    <x v="4"/>
    <x v="9"/>
    <n v="3233.9029137901443"/>
    <n v="3233.9029137901443"/>
    <x v="9"/>
    <n v="1"/>
    <s v="15"/>
  </r>
  <r>
    <x v="59"/>
    <m/>
    <m/>
    <x v="26"/>
    <x v="1"/>
    <m/>
    <x v="0"/>
    <x v="4"/>
    <x v="9"/>
    <n v="7807.2833867808613"/>
    <n v="7807.2833867808613"/>
    <x v="9"/>
    <n v="1"/>
    <s v="15"/>
  </r>
  <r>
    <x v="60"/>
    <m/>
    <m/>
    <x v="20"/>
    <x v="1"/>
    <m/>
    <x v="0"/>
    <x v="4"/>
    <x v="9"/>
    <n v="3165.3255369288122"/>
    <n v="3165.3255369288122"/>
    <x v="9"/>
    <n v="1"/>
    <s v="15"/>
  </r>
  <r>
    <x v="1"/>
    <m/>
    <m/>
    <x v="1"/>
    <x v="1"/>
    <m/>
    <x v="0"/>
    <x v="4"/>
    <x v="10"/>
    <n v="21218.356258618202"/>
    <n v="21218.356258618202"/>
    <x v="10"/>
    <n v="1"/>
    <s v="15"/>
  </r>
  <r>
    <x v="2"/>
    <m/>
    <m/>
    <x v="2"/>
    <x v="1"/>
    <m/>
    <x v="0"/>
    <x v="4"/>
    <x v="10"/>
    <n v="182442.76886887153"/>
    <n v="182442.76886887153"/>
    <x v="10"/>
    <n v="1"/>
    <s v="15"/>
  </r>
  <r>
    <x v="3"/>
    <m/>
    <m/>
    <x v="3"/>
    <x v="0"/>
    <m/>
    <x v="0"/>
    <x v="4"/>
    <x v="10"/>
    <n v="116082.58511803739"/>
    <n v="116082.58511803739"/>
    <x v="10"/>
    <n v="1"/>
    <s v="15"/>
  </r>
  <r>
    <x v="4"/>
    <m/>
    <m/>
    <x v="4"/>
    <x v="0"/>
    <m/>
    <x v="0"/>
    <x v="4"/>
    <x v="10"/>
    <n v="61358.462956999101"/>
    <n v="61358.462956999101"/>
    <x v="10"/>
    <n v="1"/>
    <s v="15"/>
  </r>
  <r>
    <x v="5"/>
    <m/>
    <m/>
    <x v="5"/>
    <x v="2"/>
    <m/>
    <x v="0"/>
    <x v="4"/>
    <x v="10"/>
    <n v="20254.195617549132"/>
    <n v="20254.195617549132"/>
    <x v="10"/>
    <n v="1"/>
    <s v="15"/>
  </r>
  <r>
    <x v="6"/>
    <m/>
    <m/>
    <x v="1"/>
    <x v="2"/>
    <m/>
    <x v="0"/>
    <x v="4"/>
    <x v="10"/>
    <n v="36036.181515524419"/>
    <n v="36036.181515524419"/>
    <x v="10"/>
    <n v="1"/>
    <s v="15"/>
  </r>
  <r>
    <x v="7"/>
    <m/>
    <m/>
    <x v="6"/>
    <x v="0"/>
    <m/>
    <x v="0"/>
    <x v="4"/>
    <x v="10"/>
    <n v="46420.962933439354"/>
    <n v="46420.962933439354"/>
    <x v="10"/>
    <n v="1"/>
    <s v="15"/>
  </r>
  <r>
    <x v="8"/>
    <m/>
    <m/>
    <x v="5"/>
    <x v="1"/>
    <m/>
    <x v="0"/>
    <x v="4"/>
    <x v="10"/>
    <n v="54188.31830109052"/>
    <n v="54188.31830109052"/>
    <x v="10"/>
    <n v="1"/>
    <s v="15"/>
  </r>
  <r>
    <x v="9"/>
    <m/>
    <m/>
    <x v="5"/>
    <x v="2"/>
    <m/>
    <x v="0"/>
    <x v="4"/>
    <x v="10"/>
    <n v="79966.506100833401"/>
    <n v="79966.506100833401"/>
    <x v="10"/>
    <n v="1"/>
    <s v="15"/>
  </r>
  <r>
    <x v="10"/>
    <m/>
    <m/>
    <x v="7"/>
    <x v="2"/>
    <m/>
    <x v="0"/>
    <x v="4"/>
    <x v="10"/>
    <n v="180891.64193256863"/>
    <n v="180891.64193256863"/>
    <x v="10"/>
    <n v="1"/>
    <s v="15"/>
  </r>
  <r>
    <x v="11"/>
    <m/>
    <m/>
    <x v="8"/>
    <x v="1"/>
    <m/>
    <x v="0"/>
    <x v="4"/>
    <x v="10"/>
    <n v="41395.189382939694"/>
    <n v="41395.189382939694"/>
    <x v="10"/>
    <n v="1"/>
    <s v="15"/>
  </r>
  <r>
    <x v="12"/>
    <m/>
    <m/>
    <x v="9"/>
    <x v="3"/>
    <m/>
    <x v="0"/>
    <x v="4"/>
    <x v="10"/>
    <n v="102392.47328279409"/>
    <n v="102392.47328279409"/>
    <x v="10"/>
    <n v="1"/>
    <s v="15"/>
  </r>
  <r>
    <x v="13"/>
    <m/>
    <m/>
    <x v="10"/>
    <x v="4"/>
    <m/>
    <x v="0"/>
    <x v="4"/>
    <x v="10"/>
    <n v="44083.983377032986"/>
    <n v="44083.983377032986"/>
    <x v="10"/>
    <n v="1"/>
    <s v="15"/>
  </r>
  <r>
    <x v="14"/>
    <m/>
    <m/>
    <x v="3"/>
    <x v="0"/>
    <m/>
    <x v="0"/>
    <x v="4"/>
    <x v="10"/>
    <n v="60310.870714232136"/>
    <n v="60310.870714232136"/>
    <x v="10"/>
    <n v="1"/>
    <s v="15"/>
  </r>
  <r>
    <x v="15"/>
    <m/>
    <m/>
    <x v="1"/>
    <x v="1"/>
    <m/>
    <x v="0"/>
    <x v="4"/>
    <x v="10"/>
    <n v="15755.19682336398"/>
    <n v="15755.19682336398"/>
    <x v="10"/>
    <n v="1"/>
    <s v="15"/>
  </r>
  <r>
    <x v="16"/>
    <m/>
    <m/>
    <x v="1"/>
    <x v="1"/>
    <m/>
    <x v="0"/>
    <x v="4"/>
    <x v="10"/>
    <n v="16644.828215945814"/>
    <n v="16644.828215945814"/>
    <x v="10"/>
    <n v="1"/>
    <s v="15"/>
  </r>
  <r>
    <x v="17"/>
    <m/>
    <m/>
    <x v="1"/>
    <x v="1"/>
    <m/>
    <x v="0"/>
    <x v="4"/>
    <x v="10"/>
    <n v="21606.674818013165"/>
    <n v="21606.674818013165"/>
    <x v="10"/>
    <n v="1"/>
    <s v="15"/>
  </r>
  <r>
    <x v="18"/>
    <m/>
    <m/>
    <x v="1"/>
    <x v="1"/>
    <m/>
    <x v="0"/>
    <x v="4"/>
    <x v="10"/>
    <n v="31748.408572644115"/>
    <n v="31748.408572644115"/>
    <x v="10"/>
    <n v="1"/>
    <s v="15"/>
  </r>
  <r>
    <x v="19"/>
    <m/>
    <m/>
    <x v="1"/>
    <x v="1"/>
    <m/>
    <x v="0"/>
    <x v="4"/>
    <x v="10"/>
    <n v="23066.638376839735"/>
    <n v="23066.638376839735"/>
    <x v="10"/>
    <n v="1"/>
    <s v="15"/>
  </r>
  <r>
    <x v="20"/>
    <m/>
    <m/>
    <x v="11"/>
    <x v="1"/>
    <m/>
    <x v="0"/>
    <x v="4"/>
    <x v="10"/>
    <n v="320244.17310529185"/>
    <n v="320244.17310529185"/>
    <x v="10"/>
    <n v="1"/>
    <s v="15"/>
  </r>
  <r>
    <x v="21"/>
    <m/>
    <m/>
    <x v="1"/>
    <x v="1"/>
    <m/>
    <x v="0"/>
    <x v="4"/>
    <x v="10"/>
    <n v="148437.06202019146"/>
    <n v="148437.06202019146"/>
    <x v="10"/>
    <n v="1"/>
    <s v="15"/>
  </r>
  <r>
    <x v="22"/>
    <m/>
    <m/>
    <x v="1"/>
    <x v="1"/>
    <m/>
    <x v="0"/>
    <x v="4"/>
    <x v="10"/>
    <n v="91938.635252285225"/>
    <n v="91938.635252285225"/>
    <x v="10"/>
    <n v="1"/>
    <s v="15"/>
  </r>
  <r>
    <x v="23"/>
    <m/>
    <m/>
    <x v="1"/>
    <x v="1"/>
    <m/>
    <x v="0"/>
    <x v="4"/>
    <x v="10"/>
    <n v="27616.255325084494"/>
    <n v="27616.255325084494"/>
    <x v="10"/>
    <n v="1"/>
    <s v="15"/>
  </r>
  <r>
    <x v="24"/>
    <m/>
    <m/>
    <x v="12"/>
    <x v="1"/>
    <m/>
    <x v="0"/>
    <x v="4"/>
    <x v="10"/>
    <n v="862738.37516809546"/>
    <n v="862738.37516809546"/>
    <x v="10"/>
    <n v="1"/>
    <s v="15"/>
  </r>
  <r>
    <x v="25"/>
    <m/>
    <m/>
    <x v="13"/>
    <x v="1"/>
    <m/>
    <x v="0"/>
    <x v="4"/>
    <x v="10"/>
    <n v="81092.996753713582"/>
    <n v="81092.996753713582"/>
    <x v="10"/>
    <n v="1"/>
    <s v="15"/>
  </r>
  <r>
    <x v="26"/>
    <m/>
    <m/>
    <x v="14"/>
    <x v="1"/>
    <m/>
    <x v="0"/>
    <x v="4"/>
    <x v="10"/>
    <n v="82140.283304284851"/>
    <n v="82140.283304284851"/>
    <x v="10"/>
    <n v="1"/>
    <s v="15"/>
  </r>
  <r>
    <x v="27"/>
    <m/>
    <m/>
    <x v="15"/>
    <x v="1"/>
    <m/>
    <x v="0"/>
    <x v="4"/>
    <x v="10"/>
    <n v="74366.612783225472"/>
    <n v="74366.612783225472"/>
    <x v="10"/>
    <n v="1"/>
    <s v="15"/>
  </r>
  <r>
    <x v="28"/>
    <m/>
    <m/>
    <x v="1"/>
    <x v="1"/>
    <m/>
    <x v="0"/>
    <x v="4"/>
    <x v="10"/>
    <n v="47458.869952738445"/>
    <n v="47458.869952738445"/>
    <x v="10"/>
    <n v="1"/>
    <s v="15"/>
  </r>
  <r>
    <x v="29"/>
    <m/>
    <m/>
    <x v="16"/>
    <x v="5"/>
    <m/>
    <x v="0"/>
    <x v="4"/>
    <x v="10"/>
    <n v="30039.402801135417"/>
    <n v="30039.402801135417"/>
    <x v="10"/>
    <n v="1"/>
    <s v="15"/>
  </r>
  <r>
    <x v="30"/>
    <m/>
    <m/>
    <x v="17"/>
    <x v="1"/>
    <m/>
    <x v="0"/>
    <x v="4"/>
    <x v="10"/>
    <n v="85671.505342403325"/>
    <n v="85671.505342403325"/>
    <x v="10"/>
    <n v="1"/>
    <s v="15"/>
  </r>
  <r>
    <x v="31"/>
    <m/>
    <m/>
    <x v="18"/>
    <x v="3"/>
    <m/>
    <x v="0"/>
    <x v="4"/>
    <x v="10"/>
    <n v="20762.166575875977"/>
    <n v="20762.166575875977"/>
    <x v="10"/>
    <n v="1"/>
    <s v="15"/>
  </r>
  <r>
    <x v="32"/>
    <m/>
    <m/>
    <x v="19"/>
    <x v="1"/>
    <m/>
    <x v="0"/>
    <x v="4"/>
    <x v="10"/>
    <n v="39217.885535377114"/>
    <n v="39217.885535377114"/>
    <x v="10"/>
    <n v="1"/>
    <s v="15"/>
  </r>
  <r>
    <x v="33"/>
    <m/>
    <m/>
    <x v="20"/>
    <x v="1"/>
    <m/>
    <x v="0"/>
    <x v="4"/>
    <x v="10"/>
    <n v="27981.460572123469"/>
    <n v="27981.460572123469"/>
    <x v="10"/>
    <n v="1"/>
    <s v="15"/>
  </r>
  <r>
    <x v="34"/>
    <m/>
    <m/>
    <x v="20"/>
    <x v="1"/>
    <m/>
    <x v="0"/>
    <x v="4"/>
    <x v="10"/>
    <n v="12839.072218388754"/>
    <n v="12839.072218388754"/>
    <x v="10"/>
    <n v="1"/>
    <s v="15"/>
  </r>
  <r>
    <x v="35"/>
    <m/>
    <m/>
    <x v="5"/>
    <x v="1"/>
    <m/>
    <x v="0"/>
    <x v="4"/>
    <x v="10"/>
    <n v="17026.533385644081"/>
    <n v="17026.533385644081"/>
    <x v="10"/>
    <n v="1"/>
    <s v="15"/>
  </r>
  <r>
    <x v="36"/>
    <m/>
    <m/>
    <x v="18"/>
    <x v="1"/>
    <m/>
    <x v="0"/>
    <x v="4"/>
    <x v="10"/>
    <n v="93032.722532423781"/>
    <n v="93032.722532423781"/>
    <x v="10"/>
    <n v="1"/>
    <s v="15"/>
  </r>
  <r>
    <x v="37"/>
    <m/>
    <m/>
    <x v="21"/>
    <x v="1"/>
    <m/>
    <x v="0"/>
    <x v="4"/>
    <x v="10"/>
    <n v="7977.4479210598411"/>
    <n v="7977.4479210598411"/>
    <x v="10"/>
    <n v="1"/>
    <s v="15"/>
  </r>
  <r>
    <x v="38"/>
    <m/>
    <m/>
    <x v="22"/>
    <x v="1"/>
    <m/>
    <x v="0"/>
    <x v="4"/>
    <x v="10"/>
    <n v="22759.604117865721"/>
    <n v="22759.604117865721"/>
    <x v="10"/>
    <n v="1"/>
    <s v="15"/>
  </r>
  <r>
    <x v="39"/>
    <m/>
    <m/>
    <x v="6"/>
    <x v="3"/>
    <m/>
    <x v="0"/>
    <x v="4"/>
    <x v="10"/>
    <n v="51387.290535740882"/>
    <n v="51387.290535740882"/>
    <x v="10"/>
    <n v="1"/>
    <s v="15"/>
  </r>
  <r>
    <x v="40"/>
    <m/>
    <m/>
    <x v="1"/>
    <x v="1"/>
    <m/>
    <x v="0"/>
    <x v="4"/>
    <x v="10"/>
    <n v="44057.030272463031"/>
    <n v="44057.030272463031"/>
    <x v="10"/>
    <n v="1"/>
    <s v="15"/>
  </r>
  <r>
    <x v="41"/>
    <m/>
    <m/>
    <x v="18"/>
    <x v="0"/>
    <m/>
    <x v="0"/>
    <x v="4"/>
    <x v="10"/>
    <n v="27524.711696340375"/>
    <n v="27524.711696340375"/>
    <x v="10"/>
    <n v="1"/>
    <s v="15"/>
  </r>
  <r>
    <x v="42"/>
    <m/>
    <m/>
    <x v="18"/>
    <x v="0"/>
    <m/>
    <x v="0"/>
    <x v="4"/>
    <x v="10"/>
    <n v="5974.9776417022576"/>
    <n v="5974.9776417022576"/>
    <x v="10"/>
    <n v="1"/>
    <s v="15"/>
  </r>
  <r>
    <x v="43"/>
    <m/>
    <m/>
    <x v="18"/>
    <x v="0"/>
    <m/>
    <x v="0"/>
    <x v="4"/>
    <x v="10"/>
    <n v="14815.260424825423"/>
    <n v="14815.260424825423"/>
    <x v="10"/>
    <n v="1"/>
    <s v="15"/>
  </r>
  <r>
    <x v="44"/>
    <m/>
    <m/>
    <x v="23"/>
    <x v="1"/>
    <m/>
    <x v="0"/>
    <x v="4"/>
    <x v="10"/>
    <n v="23667.621777631393"/>
    <n v="23667.621777631393"/>
    <x v="10"/>
    <n v="1"/>
    <s v="15"/>
  </r>
  <r>
    <x v="45"/>
    <m/>
    <m/>
    <x v="24"/>
    <x v="1"/>
    <m/>
    <x v="0"/>
    <x v="4"/>
    <x v="10"/>
    <n v="43402.409075191077"/>
    <n v="43402.409075191077"/>
    <x v="10"/>
    <n v="1"/>
    <s v="15"/>
  </r>
  <r>
    <x v="46"/>
    <m/>
    <m/>
    <x v="24"/>
    <x v="1"/>
    <m/>
    <x v="0"/>
    <x v="4"/>
    <x v="10"/>
    <n v="5228.9022865727165"/>
    <n v="5228.9022865727165"/>
    <x v="10"/>
    <n v="1"/>
    <s v="15"/>
  </r>
  <r>
    <x v="47"/>
    <m/>
    <m/>
    <x v="18"/>
    <x v="3"/>
    <m/>
    <x v="0"/>
    <x v="4"/>
    <x v="10"/>
    <n v="74714.147530172952"/>
    <n v="74714.147530172952"/>
    <x v="10"/>
    <n v="1"/>
    <s v="15"/>
  </r>
  <r>
    <x v="48"/>
    <m/>
    <m/>
    <x v="18"/>
    <x v="1"/>
    <m/>
    <x v="0"/>
    <x v="4"/>
    <x v="10"/>
    <n v="47338.822390724345"/>
    <n v="47338.822390724345"/>
    <x v="10"/>
    <n v="1"/>
    <s v="15"/>
  </r>
  <r>
    <x v="49"/>
    <m/>
    <m/>
    <x v="18"/>
    <x v="1"/>
    <m/>
    <x v="0"/>
    <x v="4"/>
    <x v="10"/>
    <n v="81380.928978411481"/>
    <n v="81380.928978411481"/>
    <x v="10"/>
    <n v="1"/>
    <s v="15"/>
  </r>
  <r>
    <x v="50"/>
    <m/>
    <m/>
    <x v="4"/>
    <x v="0"/>
    <m/>
    <x v="0"/>
    <x v="4"/>
    <x v="10"/>
    <n v="41958.826144508399"/>
    <n v="41958.826144508399"/>
    <x v="10"/>
    <n v="1"/>
    <s v="15"/>
  </r>
  <r>
    <x v="51"/>
    <m/>
    <m/>
    <x v="1"/>
    <x v="1"/>
    <m/>
    <x v="0"/>
    <x v="4"/>
    <x v="10"/>
    <n v="21378.620984131721"/>
    <n v="21378.620984131721"/>
    <x v="10"/>
    <n v="1"/>
    <s v="15"/>
  </r>
  <r>
    <x v="52"/>
    <m/>
    <m/>
    <x v="18"/>
    <x v="6"/>
    <m/>
    <x v="0"/>
    <x v="4"/>
    <x v="10"/>
    <n v="11524.521217910173"/>
    <n v="11524.521217910173"/>
    <x v="10"/>
    <n v="1"/>
    <s v="15"/>
  </r>
  <r>
    <x v="53"/>
    <m/>
    <m/>
    <x v="23"/>
    <x v="1"/>
    <m/>
    <x v="0"/>
    <x v="4"/>
    <x v="10"/>
    <n v="8972.0286635522734"/>
    <n v="8972.0286635522734"/>
    <x v="10"/>
    <n v="1"/>
    <s v="15"/>
  </r>
  <r>
    <x v="54"/>
    <m/>
    <m/>
    <x v="18"/>
    <x v="1"/>
    <m/>
    <x v="0"/>
    <x v="4"/>
    <x v="10"/>
    <n v="28561.120078289925"/>
    <n v="28561.120078289925"/>
    <x v="10"/>
    <n v="1"/>
    <s v="15"/>
  </r>
  <r>
    <x v="55"/>
    <m/>
    <m/>
    <x v="18"/>
    <x v="0"/>
    <m/>
    <x v="0"/>
    <x v="4"/>
    <x v="10"/>
    <n v="38837.932503873591"/>
    <n v="38837.932503873591"/>
    <x v="10"/>
    <n v="1"/>
    <s v="15"/>
  </r>
  <r>
    <x v="56"/>
    <m/>
    <m/>
    <x v="18"/>
    <x v="1"/>
    <m/>
    <x v="0"/>
    <x v="4"/>
    <x v="10"/>
    <n v="23492.929871663418"/>
    <n v="23492.929871663418"/>
    <x v="10"/>
    <n v="1"/>
    <s v="15"/>
  </r>
  <r>
    <x v="57"/>
    <m/>
    <m/>
    <x v="25"/>
    <x v="1"/>
    <m/>
    <x v="0"/>
    <x v="4"/>
    <x v="10"/>
    <n v="40896.583044070634"/>
    <n v="40896.583044070634"/>
    <x v="10"/>
    <n v="1"/>
    <s v="15"/>
  </r>
  <r>
    <x v="58"/>
    <m/>
    <m/>
    <x v="1"/>
    <x v="1"/>
    <m/>
    <x v="0"/>
    <x v="4"/>
    <x v="10"/>
    <n v="11600.98154636521"/>
    <n v="11600.98154636521"/>
    <x v="10"/>
    <n v="1"/>
    <s v="15"/>
  </r>
  <r>
    <x v="59"/>
    <m/>
    <m/>
    <x v="26"/>
    <x v="1"/>
    <m/>
    <x v="0"/>
    <x v="4"/>
    <x v="10"/>
    <n v="28007.071613395343"/>
    <n v="28007.071613395343"/>
    <x v="10"/>
    <n v="1"/>
    <s v="15"/>
  </r>
  <r>
    <x v="60"/>
    <m/>
    <m/>
    <x v="20"/>
    <x v="1"/>
    <m/>
    <x v="0"/>
    <x v="4"/>
    <x v="10"/>
    <n v="11354.97388791821"/>
    <n v="11354.97388791821"/>
    <x v="10"/>
    <n v="1"/>
    <s v="15"/>
  </r>
  <r>
    <x v="1"/>
    <m/>
    <m/>
    <x v="1"/>
    <x v="1"/>
    <m/>
    <x v="0"/>
    <x v="5"/>
    <x v="11"/>
    <n v="118620.14439357993"/>
    <n v="118620.14439357993"/>
    <x v="11"/>
    <n v="1"/>
    <s v="39"/>
  </r>
  <r>
    <x v="2"/>
    <m/>
    <m/>
    <x v="2"/>
    <x v="1"/>
    <m/>
    <x v="0"/>
    <x v="5"/>
    <x v="11"/>
    <n v="1019937.0452176308"/>
    <n v="1019937.0452176308"/>
    <x v="11"/>
    <n v="1"/>
    <s v="39"/>
  </r>
  <r>
    <x v="3"/>
    <m/>
    <m/>
    <x v="3"/>
    <x v="0"/>
    <m/>
    <x v="0"/>
    <x v="5"/>
    <x v="11"/>
    <n v="648953.80398228602"/>
    <n v="648953.80398228602"/>
    <x v="11"/>
    <n v="1"/>
    <s v="39"/>
  </r>
  <r>
    <x v="4"/>
    <m/>
    <m/>
    <x v="4"/>
    <x v="0"/>
    <m/>
    <x v="0"/>
    <x v="5"/>
    <x v="11"/>
    <n v="343021.37484241417"/>
    <n v="343021.37484241417"/>
    <x v="11"/>
    <n v="1"/>
    <s v="39"/>
  </r>
  <r>
    <x v="5"/>
    <m/>
    <m/>
    <x v="5"/>
    <x v="2"/>
    <m/>
    <x v="0"/>
    <x v="5"/>
    <x v="11"/>
    <n v="113230.0532353279"/>
    <n v="113230.0532353279"/>
    <x v="11"/>
    <n v="1"/>
    <s v="39"/>
  </r>
  <r>
    <x v="6"/>
    <m/>
    <m/>
    <x v="1"/>
    <x v="2"/>
    <m/>
    <x v="0"/>
    <x v="5"/>
    <x v="11"/>
    <n v="201458.44487970427"/>
    <n v="201458.44487970427"/>
    <x v="11"/>
    <n v="1"/>
    <s v="39"/>
  </r>
  <r>
    <x v="7"/>
    <m/>
    <m/>
    <x v="6"/>
    <x v="0"/>
    <m/>
    <x v="0"/>
    <x v="5"/>
    <x v="11"/>
    <n v="259514.0386436416"/>
    <n v="259514.0386436416"/>
    <x v="11"/>
    <n v="1"/>
    <s v="39"/>
  </r>
  <r>
    <x v="8"/>
    <m/>
    <m/>
    <x v="5"/>
    <x v="1"/>
    <m/>
    <x v="0"/>
    <x v="5"/>
    <x v="11"/>
    <n v="302937.04483870446"/>
    <n v="302937.04483870446"/>
    <x v="11"/>
    <n v="1"/>
    <s v="39"/>
  </r>
  <r>
    <x v="9"/>
    <m/>
    <m/>
    <x v="5"/>
    <x v="2"/>
    <m/>
    <x v="0"/>
    <x v="5"/>
    <x v="11"/>
    <n v="447048.69617212657"/>
    <n v="447048.69617212657"/>
    <x v="11"/>
    <n v="1"/>
    <s v="39"/>
  </r>
  <r>
    <x v="10"/>
    <m/>
    <m/>
    <x v="7"/>
    <x v="2"/>
    <m/>
    <x v="0"/>
    <x v="5"/>
    <x v="11"/>
    <n v="1011265.5487588847"/>
    <n v="1011265.5487588847"/>
    <x v="11"/>
    <n v="1"/>
    <s v="39"/>
  </r>
  <r>
    <x v="11"/>
    <m/>
    <m/>
    <x v="8"/>
    <x v="1"/>
    <m/>
    <x v="0"/>
    <x v="5"/>
    <x v="11"/>
    <n v="231417.70653461854"/>
    <n v="231417.70653461854"/>
    <x v="11"/>
    <n v="1"/>
    <s v="39"/>
  </r>
  <r>
    <x v="12"/>
    <m/>
    <m/>
    <x v="9"/>
    <x v="3"/>
    <m/>
    <x v="0"/>
    <x v="5"/>
    <x v="11"/>
    <n v="572419.92817834695"/>
    <n v="572419.92817834695"/>
    <x v="11"/>
    <n v="1"/>
    <s v="39"/>
  </r>
  <r>
    <x v="13"/>
    <m/>
    <m/>
    <x v="10"/>
    <x v="4"/>
    <m/>
    <x v="0"/>
    <x v="5"/>
    <x v="11"/>
    <n v="246449.27297343689"/>
    <n v="246449.27297343689"/>
    <x v="11"/>
    <n v="1"/>
    <s v="39"/>
  </r>
  <r>
    <x v="14"/>
    <m/>
    <m/>
    <x v="3"/>
    <x v="0"/>
    <m/>
    <x v="0"/>
    <x v="5"/>
    <x v="11"/>
    <n v="337164.86354681657"/>
    <n v="337164.86354681657"/>
    <x v="11"/>
    <n v="1"/>
    <s v="39"/>
  </r>
  <r>
    <x v="15"/>
    <m/>
    <m/>
    <x v="1"/>
    <x v="1"/>
    <m/>
    <x v="0"/>
    <x v="5"/>
    <x v="11"/>
    <n v="88078.628681598639"/>
    <n v="88078.628681598639"/>
    <x v="11"/>
    <n v="1"/>
    <s v="39"/>
  </r>
  <r>
    <x v="16"/>
    <m/>
    <m/>
    <x v="1"/>
    <x v="1"/>
    <m/>
    <x v="0"/>
    <x v="5"/>
    <x v="11"/>
    <n v="93052.0678565704"/>
    <n v="93052.0678565704"/>
    <x v="11"/>
    <n v="1"/>
    <s v="39"/>
  </r>
  <r>
    <x v="17"/>
    <m/>
    <m/>
    <x v="1"/>
    <x v="1"/>
    <m/>
    <x v="0"/>
    <x v="5"/>
    <x v="11"/>
    <n v="120791.01960298399"/>
    <n v="120791.01960298399"/>
    <x v="11"/>
    <n v="1"/>
    <s v="39"/>
  </r>
  <r>
    <x v="18"/>
    <m/>
    <m/>
    <x v="1"/>
    <x v="1"/>
    <m/>
    <x v="0"/>
    <x v="5"/>
    <x v="11"/>
    <n v="177487.86773357101"/>
    <n v="177487.86773357101"/>
    <x v="11"/>
    <n v="1"/>
    <s v="39"/>
  </r>
  <r>
    <x v="19"/>
    <m/>
    <m/>
    <x v="1"/>
    <x v="1"/>
    <m/>
    <x v="0"/>
    <x v="5"/>
    <x v="11"/>
    <n v="128952.87182407826"/>
    <n v="128952.87182407826"/>
    <x v="11"/>
    <n v="1"/>
    <s v="39"/>
  </r>
  <r>
    <x v="20"/>
    <m/>
    <m/>
    <x v="11"/>
    <x v="1"/>
    <m/>
    <x v="0"/>
    <x v="5"/>
    <x v="11"/>
    <n v="1790308.8058257615"/>
    <n v="1790308.8058257615"/>
    <x v="11"/>
    <n v="1"/>
    <s v="39"/>
  </r>
  <r>
    <x v="21"/>
    <m/>
    <m/>
    <x v="1"/>
    <x v="1"/>
    <m/>
    <x v="0"/>
    <x v="5"/>
    <x v="11"/>
    <n v="829829.86597004894"/>
    <n v="829829.86597004894"/>
    <x v="11"/>
    <n v="1"/>
    <s v="39"/>
  </r>
  <r>
    <x v="22"/>
    <m/>
    <m/>
    <x v="1"/>
    <x v="1"/>
    <m/>
    <x v="0"/>
    <x v="5"/>
    <x v="11"/>
    <n v="513978.27692449943"/>
    <n v="513978.27692449943"/>
    <x v="11"/>
    <n v="1"/>
    <s v="39"/>
  </r>
  <r>
    <x v="23"/>
    <m/>
    <m/>
    <x v="1"/>
    <x v="1"/>
    <m/>
    <x v="0"/>
    <x v="5"/>
    <x v="11"/>
    <n v="154387.27460054561"/>
    <n v="154387.27460054561"/>
    <x v="11"/>
    <n v="1"/>
    <s v="39"/>
  </r>
  <r>
    <x v="24"/>
    <m/>
    <m/>
    <x v="12"/>
    <x v="1"/>
    <m/>
    <x v="0"/>
    <x v="5"/>
    <x v="11"/>
    <n v="4823095.1252293931"/>
    <n v="4823095.1252293931"/>
    <x v="11"/>
    <n v="1"/>
    <s v="39"/>
  </r>
  <r>
    <x v="25"/>
    <m/>
    <m/>
    <x v="13"/>
    <x v="1"/>
    <m/>
    <x v="0"/>
    <x v="5"/>
    <x v="11"/>
    <n v="453346.28502745513"/>
    <n v="453346.28502745513"/>
    <x v="11"/>
    <n v="1"/>
    <s v="39"/>
  </r>
  <r>
    <x v="26"/>
    <m/>
    <m/>
    <x v="14"/>
    <x v="1"/>
    <m/>
    <x v="0"/>
    <x v="5"/>
    <x v="11"/>
    <n v="459201.08736633853"/>
    <n v="459201.08736633853"/>
    <x v="11"/>
    <n v="1"/>
    <s v="39"/>
  </r>
  <r>
    <x v="27"/>
    <m/>
    <m/>
    <x v="15"/>
    <x v="1"/>
    <m/>
    <x v="0"/>
    <x v="5"/>
    <x v="11"/>
    <n v="415742.77662647399"/>
    <n v="415742.77662647399"/>
    <x v="11"/>
    <n v="1"/>
    <s v="39"/>
  </r>
  <r>
    <x v="28"/>
    <m/>
    <m/>
    <x v="1"/>
    <x v="1"/>
    <m/>
    <x v="0"/>
    <x v="5"/>
    <x v="11"/>
    <n v="265316.40518871089"/>
    <n v="265316.40518871089"/>
    <x v="11"/>
    <n v="1"/>
    <s v="39"/>
  </r>
  <r>
    <x v="29"/>
    <m/>
    <m/>
    <x v="16"/>
    <x v="5"/>
    <m/>
    <x v="0"/>
    <x v="5"/>
    <x v="11"/>
    <n v="167933.7576547809"/>
    <n v="167933.7576547809"/>
    <x v="11"/>
    <n v="1"/>
    <s v="39"/>
  </r>
  <r>
    <x v="30"/>
    <m/>
    <m/>
    <x v="17"/>
    <x v="1"/>
    <m/>
    <x v="0"/>
    <x v="5"/>
    <x v="11"/>
    <n v="478942.20505434379"/>
    <n v="478942.20505434379"/>
    <x v="11"/>
    <n v="1"/>
    <s v="39"/>
  </r>
  <r>
    <x v="31"/>
    <m/>
    <m/>
    <x v="18"/>
    <x v="3"/>
    <m/>
    <x v="0"/>
    <x v="5"/>
    <x v="11"/>
    <n v="116069.83911176694"/>
    <n v="116069.83911176694"/>
    <x v="11"/>
    <n v="1"/>
    <s v="39"/>
  </r>
  <r>
    <x v="32"/>
    <m/>
    <m/>
    <x v="19"/>
    <x v="1"/>
    <m/>
    <x v="0"/>
    <x v="5"/>
    <x v="11"/>
    <n v="219245.59981538725"/>
    <n v="219245.59981538725"/>
    <x v="11"/>
    <n v="1"/>
    <s v="39"/>
  </r>
  <r>
    <x v="33"/>
    <m/>
    <m/>
    <x v="20"/>
    <x v="1"/>
    <m/>
    <x v="0"/>
    <x v="5"/>
    <x v="11"/>
    <n v="156428.9360096126"/>
    <n v="156428.9360096126"/>
    <x v="11"/>
    <n v="1"/>
    <s v="39"/>
  </r>
  <r>
    <x v="34"/>
    <m/>
    <m/>
    <x v="20"/>
    <x v="1"/>
    <m/>
    <x v="0"/>
    <x v="5"/>
    <x v="11"/>
    <n v="71776.181993659062"/>
    <n v="71776.181993659062"/>
    <x v="11"/>
    <n v="1"/>
    <s v="39"/>
  </r>
  <r>
    <x v="35"/>
    <m/>
    <m/>
    <x v="5"/>
    <x v="1"/>
    <m/>
    <x v="0"/>
    <x v="5"/>
    <x v="11"/>
    <n v="95185.971246329616"/>
    <n v="95185.971246329616"/>
    <x v="11"/>
    <n v="1"/>
    <s v="39"/>
  </r>
  <r>
    <x v="36"/>
    <m/>
    <m/>
    <x v="18"/>
    <x v="1"/>
    <m/>
    <x v="0"/>
    <x v="5"/>
    <x v="11"/>
    <n v="520094.71636812983"/>
    <n v="520094.71636812983"/>
    <x v="11"/>
    <n v="1"/>
    <s v="39"/>
  </r>
  <r>
    <x v="37"/>
    <m/>
    <m/>
    <x v="21"/>
    <x v="1"/>
    <m/>
    <x v="0"/>
    <x v="5"/>
    <x v="11"/>
    <n v="44597.51795825523"/>
    <n v="44597.51795825523"/>
    <x v="11"/>
    <n v="1"/>
    <s v="39"/>
  </r>
  <r>
    <x v="38"/>
    <m/>
    <m/>
    <x v="22"/>
    <x v="1"/>
    <m/>
    <x v="0"/>
    <x v="5"/>
    <x v="11"/>
    <n v="127236.41237314975"/>
    <n v="127236.41237314975"/>
    <x v="11"/>
    <n v="1"/>
    <s v="39"/>
  </r>
  <r>
    <x v="39"/>
    <m/>
    <m/>
    <x v="6"/>
    <x v="3"/>
    <m/>
    <x v="0"/>
    <x v="5"/>
    <x v="11"/>
    <n v="287278.04119457211"/>
    <n v="287278.04119457211"/>
    <x v="11"/>
    <n v="1"/>
    <s v="39"/>
  </r>
  <r>
    <x v="40"/>
    <m/>
    <m/>
    <x v="1"/>
    <x v="1"/>
    <m/>
    <x v="0"/>
    <x v="5"/>
    <x v="11"/>
    <n v="246298.59300949555"/>
    <n v="246298.59300949555"/>
    <x v="11"/>
    <n v="1"/>
    <s v="39"/>
  </r>
  <r>
    <x v="41"/>
    <m/>
    <m/>
    <x v="18"/>
    <x v="0"/>
    <m/>
    <x v="0"/>
    <x v="5"/>
    <x v="11"/>
    <n v="153875.50458746887"/>
    <n v="153875.50458746887"/>
    <x v="11"/>
    <n v="1"/>
    <s v="39"/>
  </r>
  <r>
    <x v="42"/>
    <m/>
    <m/>
    <x v="18"/>
    <x v="0"/>
    <m/>
    <x v="0"/>
    <x v="5"/>
    <x v="11"/>
    <n v="33402.809433895774"/>
    <n v="33402.809433895774"/>
    <x v="11"/>
    <n v="1"/>
    <s v="39"/>
  </r>
  <r>
    <x v="43"/>
    <m/>
    <m/>
    <x v="18"/>
    <x v="0"/>
    <m/>
    <x v="0"/>
    <x v="5"/>
    <x v="11"/>
    <n v="82823.961922474016"/>
    <n v="82823.961922474016"/>
    <x v="11"/>
    <n v="1"/>
    <s v="39"/>
  </r>
  <r>
    <x v="44"/>
    <m/>
    <m/>
    <x v="23"/>
    <x v="1"/>
    <m/>
    <x v="0"/>
    <x v="5"/>
    <x v="11"/>
    <n v="132312.6390421961"/>
    <n v="132312.6390421961"/>
    <x v="11"/>
    <n v="1"/>
    <s v="39"/>
  </r>
  <r>
    <x v="45"/>
    <m/>
    <m/>
    <x v="24"/>
    <x v="1"/>
    <m/>
    <x v="0"/>
    <x v="5"/>
    <x v="11"/>
    <n v="242638.96641085373"/>
    <n v="242638.96641085373"/>
    <x v="11"/>
    <n v="1"/>
    <s v="39"/>
  </r>
  <r>
    <x v="46"/>
    <m/>
    <m/>
    <x v="24"/>
    <x v="1"/>
    <m/>
    <x v="0"/>
    <x v="5"/>
    <x v="11"/>
    <n v="29231.913004630103"/>
    <n v="29231.913004630103"/>
    <x v="11"/>
    <n v="1"/>
    <s v="39"/>
  </r>
  <r>
    <x v="47"/>
    <m/>
    <m/>
    <x v="18"/>
    <x v="3"/>
    <m/>
    <x v="0"/>
    <x v="5"/>
    <x v="11"/>
    <n v="417685.65200108982"/>
    <n v="417685.65200108982"/>
    <x v="11"/>
    <n v="1"/>
    <s v="39"/>
  </r>
  <r>
    <x v="48"/>
    <m/>
    <m/>
    <x v="18"/>
    <x v="1"/>
    <m/>
    <x v="0"/>
    <x v="5"/>
    <x v="11"/>
    <n v="264645.28538250882"/>
    <n v="264645.28538250882"/>
    <x v="11"/>
    <n v="1"/>
    <s v="39"/>
  </r>
  <r>
    <x v="49"/>
    <m/>
    <m/>
    <x v="18"/>
    <x v="1"/>
    <m/>
    <x v="0"/>
    <x v="5"/>
    <x v="11"/>
    <n v="454955.95552468591"/>
    <n v="454955.95552468591"/>
    <x v="11"/>
    <n v="1"/>
    <s v="39"/>
  </r>
  <r>
    <x v="50"/>
    <m/>
    <m/>
    <x v="4"/>
    <x v="0"/>
    <m/>
    <x v="0"/>
    <x v="5"/>
    <x v="11"/>
    <n v="234568.68926051437"/>
    <n v="234568.68926051437"/>
    <x v="11"/>
    <n v="1"/>
    <s v="39"/>
  </r>
  <r>
    <x v="51"/>
    <m/>
    <m/>
    <x v="1"/>
    <x v="1"/>
    <m/>
    <x v="0"/>
    <x v="5"/>
    <x v="11"/>
    <n v="119516.09621236841"/>
    <n v="119516.09621236841"/>
    <x v="11"/>
    <n v="1"/>
    <s v="39"/>
  </r>
  <r>
    <x v="52"/>
    <m/>
    <m/>
    <x v="18"/>
    <x v="6"/>
    <m/>
    <x v="0"/>
    <x v="5"/>
    <x v="11"/>
    <n v="64427.251304168924"/>
    <n v="64427.251304168924"/>
    <x v="11"/>
    <n v="1"/>
    <s v="39"/>
  </r>
  <r>
    <x v="53"/>
    <m/>
    <m/>
    <x v="23"/>
    <x v="1"/>
    <m/>
    <x v="0"/>
    <x v="5"/>
    <x v="11"/>
    <n v="50157.67115049922"/>
    <n v="50157.67115049922"/>
    <x v="11"/>
    <n v="1"/>
    <s v="39"/>
  </r>
  <r>
    <x v="54"/>
    <m/>
    <m/>
    <x v="18"/>
    <x v="1"/>
    <m/>
    <x v="0"/>
    <x v="5"/>
    <x v="11"/>
    <n v="159669.49307645176"/>
    <n v="159669.49307645176"/>
    <x v="11"/>
    <n v="1"/>
    <s v="39"/>
  </r>
  <r>
    <x v="55"/>
    <m/>
    <m/>
    <x v="18"/>
    <x v="0"/>
    <m/>
    <x v="0"/>
    <x v="5"/>
    <x v="11"/>
    <n v="217121.49166533104"/>
    <n v="217121.49166533104"/>
    <x v="11"/>
    <n v="1"/>
    <s v="39"/>
  </r>
  <r>
    <x v="56"/>
    <m/>
    <m/>
    <x v="18"/>
    <x v="1"/>
    <m/>
    <x v="0"/>
    <x v="5"/>
    <x v="11"/>
    <n v="131336.03280287472"/>
    <n v="131336.03280287472"/>
    <x v="11"/>
    <n v="1"/>
    <s v="39"/>
  </r>
  <r>
    <x v="57"/>
    <m/>
    <m/>
    <x v="25"/>
    <x v="1"/>
    <m/>
    <x v="0"/>
    <x v="5"/>
    <x v="11"/>
    <n v="228630.27308825159"/>
    <n v="228630.27308825159"/>
    <x v="11"/>
    <n v="1"/>
    <s v="39"/>
  </r>
  <r>
    <x v="58"/>
    <m/>
    <m/>
    <x v="1"/>
    <x v="1"/>
    <m/>
    <x v="0"/>
    <x v="5"/>
    <x v="11"/>
    <n v="64854.698892057982"/>
    <n v="64854.698892057982"/>
    <x v="11"/>
    <n v="1"/>
    <s v="39"/>
  </r>
  <r>
    <x v="59"/>
    <m/>
    <m/>
    <x v="26"/>
    <x v="1"/>
    <m/>
    <x v="0"/>
    <x v="5"/>
    <x v="11"/>
    <n v="156572.11323676025"/>
    <n v="156572.11323676025"/>
    <x v="11"/>
    <n v="1"/>
    <s v="39"/>
  </r>
  <r>
    <x v="60"/>
    <m/>
    <m/>
    <x v="20"/>
    <x v="1"/>
    <m/>
    <x v="0"/>
    <x v="5"/>
    <x v="11"/>
    <n v="63479.405555890291"/>
    <n v="63479.405555890291"/>
    <x v="11"/>
    <n v="1"/>
    <s v="39"/>
  </r>
  <r>
    <x v="47"/>
    <s v="Oficialia mayor administrativa"/>
    <s v="Oficialia mayor administrativa"/>
    <x v="18"/>
    <x v="3"/>
    <m/>
    <x v="1"/>
    <x v="6"/>
    <x v="12"/>
    <n v="2000000"/>
    <n v="2000000"/>
    <x v="12"/>
    <n v="2"/>
    <s v="21"/>
  </r>
  <r>
    <x v="47"/>
    <s v="Oficialia mayor administrativa"/>
    <s v="Oficialia mayor administrativa"/>
    <x v="18"/>
    <x v="3"/>
    <m/>
    <x v="1"/>
    <x v="6"/>
    <x v="13"/>
    <n v="2000000"/>
    <n v="2000000"/>
    <x v="13"/>
    <n v="2"/>
    <s v="21"/>
  </r>
  <r>
    <x v="55"/>
    <s v="Informatica"/>
    <s v="Informatica"/>
    <x v="18"/>
    <x v="0"/>
    <m/>
    <x v="1"/>
    <x v="6"/>
    <x v="14"/>
    <n v="820000"/>
    <n v="820000"/>
    <x v="14"/>
    <n v="2"/>
    <s v="21"/>
  </r>
  <r>
    <x v="55"/>
    <s v="Informatica"/>
    <s v="Informatica"/>
    <x v="18"/>
    <x v="0"/>
    <m/>
    <x v="1"/>
    <x v="6"/>
    <x v="15"/>
    <n v="6000000"/>
    <n v="6000000"/>
    <x v="15"/>
    <n v="2"/>
    <s v="21"/>
  </r>
  <r>
    <x v="47"/>
    <s v="Oficialia mayor administrativa"/>
    <s v="Oficialia mayor administrativa"/>
    <x v="18"/>
    <x v="3"/>
    <m/>
    <x v="1"/>
    <x v="6"/>
    <x v="16"/>
    <n v="3000000"/>
    <n v="3000000"/>
    <x v="16"/>
    <n v="2"/>
    <s v="21"/>
  </r>
  <r>
    <x v="32"/>
    <s v="Educacion Publica"/>
    <s v="Educacion Publica"/>
    <x v="19"/>
    <x v="1"/>
    <m/>
    <x v="1"/>
    <x v="6"/>
    <x v="17"/>
    <n v="0"/>
    <n v="0"/>
    <x v="17"/>
    <n v="2"/>
    <s v="21"/>
  </r>
  <r>
    <x v="9"/>
    <s v="Registro civil"/>
    <s v="Registro civil"/>
    <x v="5"/>
    <x v="2"/>
    <m/>
    <x v="1"/>
    <x v="6"/>
    <x v="18"/>
    <n v="0"/>
    <n v="0"/>
    <x v="18"/>
    <n v="2"/>
    <s v="21"/>
  </r>
  <r>
    <x v="47"/>
    <s v="Oficialia mayor administrativa"/>
    <s v="Oficialia mayor administrativa"/>
    <x v="18"/>
    <x v="3"/>
    <m/>
    <x v="1"/>
    <x v="7"/>
    <x v="19"/>
    <n v="2000000"/>
    <n v="2000000"/>
    <x v="19"/>
    <n v="2"/>
    <s v="22"/>
  </r>
  <r>
    <x v="21"/>
    <s v="Servicios publicos"/>
    <s v="Servicios publicos"/>
    <x v="1"/>
    <x v="1"/>
    <m/>
    <x v="1"/>
    <x v="8"/>
    <x v="20"/>
    <n v="60000"/>
    <n v="60000"/>
    <x v="20"/>
    <n v="2"/>
    <s v="24"/>
  </r>
  <r>
    <x v="21"/>
    <s v="Servicios publicos"/>
    <s v="Servicios publicos"/>
    <x v="1"/>
    <x v="1"/>
    <m/>
    <x v="1"/>
    <x v="8"/>
    <x v="21"/>
    <n v="9000000"/>
    <n v="9000000"/>
    <x v="21"/>
    <n v="2"/>
    <s v="24"/>
  </r>
  <r>
    <x v="21"/>
    <s v="Servicios publicos"/>
    <s v="Servicios publicos"/>
    <x v="1"/>
    <x v="1"/>
    <m/>
    <x v="1"/>
    <x v="8"/>
    <x v="22"/>
    <n v="200000"/>
    <n v="200000"/>
    <x v="22"/>
    <n v="2"/>
    <s v="24"/>
  </r>
  <r>
    <x v="21"/>
    <s v="Servicios publicos"/>
    <s v="Servicios publicos"/>
    <x v="1"/>
    <x v="1"/>
    <m/>
    <x v="1"/>
    <x v="8"/>
    <x v="23"/>
    <n v="50000"/>
    <n v="50000"/>
    <x v="23"/>
    <n v="2"/>
    <s v="24"/>
  </r>
  <r>
    <x v="21"/>
    <s v="Servicios publicos"/>
    <s v="Servicios publicos"/>
    <x v="1"/>
    <x v="1"/>
    <m/>
    <x v="1"/>
    <x v="8"/>
    <x v="24"/>
    <n v="9000000"/>
    <n v="9000000"/>
    <x v="24"/>
    <n v="2"/>
    <s v="24"/>
  </r>
  <r>
    <x v="21"/>
    <s v="Servicios publicos"/>
    <s v="Servicios publicos"/>
    <x v="1"/>
    <x v="1"/>
    <m/>
    <x v="1"/>
    <x v="8"/>
    <x v="25"/>
    <n v="8000000"/>
    <n v="8000000"/>
    <x v="25"/>
    <n v="2"/>
    <s v="24"/>
  </r>
  <r>
    <x v="21"/>
    <s v="Servicios publicos"/>
    <s v="Servicios publicos"/>
    <x v="1"/>
    <x v="1"/>
    <m/>
    <x v="1"/>
    <x v="8"/>
    <x v="26"/>
    <n v="6000000"/>
    <n v="6000000"/>
    <x v="26"/>
    <n v="2"/>
    <s v="24"/>
  </r>
  <r>
    <x v="21"/>
    <s v="Servicios publicos"/>
    <s v="Servicios publicos"/>
    <x v="1"/>
    <x v="1"/>
    <m/>
    <x v="1"/>
    <x v="8"/>
    <x v="27"/>
    <n v="250000"/>
    <n v="250000"/>
    <x v="27"/>
    <n v="2"/>
    <s v="24"/>
  </r>
  <r>
    <x v="10"/>
    <m/>
    <m/>
    <x v="7"/>
    <x v="2"/>
    <m/>
    <x v="1"/>
    <x v="8"/>
    <x v="28"/>
    <n v="13000000"/>
    <n v="13000000"/>
    <x v="28"/>
    <n v="2"/>
    <s v="24"/>
  </r>
  <r>
    <x v="22"/>
    <s v="Aseo pub. Parques y jardines"/>
    <s v="Aseo pub. Parques y jardines"/>
    <x v="1"/>
    <x v="1"/>
    <m/>
    <x v="1"/>
    <x v="9"/>
    <x v="29"/>
    <n v="1000000"/>
    <n v="1000000"/>
    <x v="29"/>
    <n v="2"/>
    <s v="25"/>
  </r>
  <r>
    <x v="22"/>
    <s v="Aseo pub. Parques y jardines"/>
    <s v="Aseo pub. Parques y jardines"/>
    <x v="1"/>
    <x v="1"/>
    <m/>
    <x v="1"/>
    <x v="10"/>
    <x v="30"/>
    <n v="1000000"/>
    <n v="1000000"/>
    <x v="30"/>
    <n v="2"/>
    <s v="57"/>
  </r>
  <r>
    <x v="22"/>
    <s v="Aseo pub. Parques y jardines"/>
    <s v="Aseo pub. Parques y jardines"/>
    <x v="1"/>
    <x v="1"/>
    <m/>
    <x v="1"/>
    <x v="9"/>
    <x v="31"/>
    <n v="10000"/>
    <n v="10000"/>
    <x v="31"/>
    <n v="2"/>
    <s v="25"/>
  </r>
  <r>
    <x v="2"/>
    <s v="Servicios medicos"/>
    <s v="Servicios medicos"/>
    <x v="2"/>
    <x v="1"/>
    <m/>
    <x v="1"/>
    <x v="9"/>
    <x v="32"/>
    <n v="6000000"/>
    <n v="6000000"/>
    <x v="32"/>
    <n v="2"/>
    <s v="25"/>
  </r>
  <r>
    <x v="2"/>
    <s v="Servicios medicos"/>
    <s v="Servicios medicos"/>
    <x v="2"/>
    <x v="1"/>
    <m/>
    <x v="1"/>
    <x v="9"/>
    <x v="33"/>
    <n v="4000000"/>
    <n v="4000000"/>
    <x v="33"/>
    <n v="2"/>
    <s v="25"/>
  </r>
  <r>
    <x v="2"/>
    <s v="Servicios medicos"/>
    <s v="Servicios medicos"/>
    <x v="2"/>
    <x v="1"/>
    <m/>
    <x v="1"/>
    <x v="9"/>
    <x v="34"/>
    <n v="100000"/>
    <n v="100000"/>
    <x v="34"/>
    <n v="2"/>
    <s v="25"/>
  </r>
  <r>
    <x v="22"/>
    <s v="Aseo pub. Parques y jardines"/>
    <s v="Aseo pub. Parques y jardines"/>
    <x v="1"/>
    <x v="1"/>
    <m/>
    <x v="1"/>
    <x v="9"/>
    <x v="35"/>
    <n v="20000"/>
    <n v="20000"/>
    <x v="35"/>
    <n v="2"/>
    <s v="25"/>
  </r>
  <r>
    <x v="39"/>
    <s v="Mantenimiento de vehiculos"/>
    <s v="Mantenimiento de vehiculos"/>
    <x v="6"/>
    <x v="3"/>
    <m/>
    <x v="1"/>
    <x v="11"/>
    <x v="36"/>
    <n v="46000000"/>
    <n v="46000000"/>
    <x v="36"/>
    <n v="2"/>
    <s v="26"/>
  </r>
  <r>
    <x v="21"/>
    <s v="Servicios publicos"/>
    <s v="Servicios publicos"/>
    <x v="1"/>
    <x v="1"/>
    <m/>
    <x v="1"/>
    <x v="12"/>
    <x v="37"/>
    <n v="462135.92233009706"/>
    <n v="462135.92233009706"/>
    <x v="37"/>
    <n v="2"/>
    <s v="27"/>
  </r>
  <r>
    <x v="24"/>
    <s v="Seguridad publica"/>
    <s v="Seguridad publica"/>
    <x v="12"/>
    <x v="1"/>
    <m/>
    <x v="1"/>
    <x v="12"/>
    <x v="37"/>
    <n v="1237864.0776699029"/>
    <n v="1237864.0776699029"/>
    <x v="37"/>
    <n v="2"/>
    <s v="27"/>
  </r>
  <r>
    <x v="24"/>
    <s v="Seguridad publica"/>
    <s v="Seguridad publica"/>
    <x v="12"/>
    <x v="1"/>
    <m/>
    <x v="1"/>
    <x v="12"/>
    <x v="38"/>
    <n v="1000000"/>
    <n v="1000000"/>
    <x v="38"/>
    <n v="2"/>
    <s v="27"/>
  </r>
  <r>
    <x v="11"/>
    <s v="Deportes"/>
    <s v="Deportes"/>
    <x v="8"/>
    <x v="1"/>
    <m/>
    <x v="1"/>
    <x v="12"/>
    <x v="39"/>
    <n v="1500000"/>
    <n v="1500000"/>
    <x v="39"/>
    <n v="2"/>
    <s v="27"/>
  </r>
  <r>
    <x v="6"/>
    <s v="Rastro Municipal"/>
    <s v="Rastro Municipal"/>
    <x v="1"/>
    <x v="2"/>
    <m/>
    <x v="1"/>
    <x v="12"/>
    <x v="40"/>
    <n v="20000"/>
    <n v="20000"/>
    <x v="40"/>
    <n v="2"/>
    <s v="27"/>
  </r>
  <r>
    <x v="24"/>
    <s v="Seguridad publica"/>
    <s v="Seguridad publica"/>
    <x v="12"/>
    <x v="1"/>
    <m/>
    <x v="1"/>
    <x v="13"/>
    <x v="41"/>
    <n v="0"/>
    <n v="0"/>
    <x v="41"/>
    <n v="2"/>
    <s v="28"/>
  </r>
  <r>
    <x v="24"/>
    <m/>
    <m/>
    <x v="12"/>
    <x v="1"/>
    <m/>
    <x v="1"/>
    <x v="13"/>
    <x v="42"/>
    <n v="2000000"/>
    <n v="2000000"/>
    <x v="42"/>
    <n v="2"/>
    <s v="28"/>
  </r>
  <r>
    <x v="47"/>
    <s v="Oficialia mayor administrativa"/>
    <s v="Oficialia mayor administrativa"/>
    <x v="18"/>
    <x v="3"/>
    <m/>
    <x v="1"/>
    <x v="14"/>
    <x v="43"/>
    <n v="75000"/>
    <n v="75000"/>
    <x v="43"/>
    <n v="2"/>
    <s v="29"/>
  </r>
  <r>
    <x v="7"/>
    <s v="Patrimonio"/>
    <s v="Patrimonio"/>
    <x v="6"/>
    <x v="0"/>
    <m/>
    <x v="1"/>
    <x v="14"/>
    <x v="44"/>
    <n v="15000"/>
    <n v="15000"/>
    <x v="44"/>
    <n v="2"/>
    <s v="29"/>
  </r>
  <r>
    <x v="47"/>
    <s v="Oficialia mayor administrativa"/>
    <s v="Oficialia mayor administrativa"/>
    <x v="18"/>
    <x v="3"/>
    <m/>
    <x v="1"/>
    <x v="14"/>
    <x v="45"/>
    <n v="10000"/>
    <n v="10000"/>
    <x v="45"/>
    <n v="2"/>
    <s v="29"/>
  </r>
  <r>
    <x v="55"/>
    <s v="Informatica"/>
    <s v="Informatica"/>
    <x v="18"/>
    <x v="0"/>
    <m/>
    <x v="1"/>
    <x v="14"/>
    <x v="46"/>
    <n v="30000"/>
    <n v="30000"/>
    <x v="46"/>
    <n v="2"/>
    <s v="29"/>
  </r>
  <r>
    <x v="2"/>
    <s v="Servicios medicos"/>
    <s v="Servicios medicos"/>
    <x v="2"/>
    <x v="1"/>
    <m/>
    <x v="1"/>
    <x v="14"/>
    <x v="47"/>
    <n v="10000"/>
    <n v="10000"/>
    <x v="47"/>
    <n v="2"/>
    <s v="29"/>
  </r>
  <r>
    <x v="39"/>
    <s v="Mantenimiento de vehiculos"/>
    <s v="Mantenimiento de vehiculos"/>
    <x v="6"/>
    <x v="3"/>
    <m/>
    <x v="1"/>
    <x v="14"/>
    <x v="48"/>
    <n v="5500000"/>
    <n v="5500000"/>
    <x v="48"/>
    <n v="2"/>
    <s v="29"/>
  </r>
  <r>
    <x v="24"/>
    <m/>
    <m/>
    <x v="12"/>
    <x v="1"/>
    <s v="FORTA"/>
    <x v="1"/>
    <x v="14"/>
    <x v="49"/>
    <n v="4500000"/>
    <n v="4500000"/>
    <x v="49"/>
    <n v="2"/>
    <s v="29"/>
  </r>
  <r>
    <x v="21"/>
    <s v="Servicios publicos"/>
    <s v="Servicios publicos"/>
    <x v="1"/>
    <x v="1"/>
    <m/>
    <x v="1"/>
    <x v="14"/>
    <x v="50"/>
    <n v="1000000"/>
    <n v="1000000"/>
    <x v="50"/>
    <n v="2"/>
    <s v="29"/>
  </r>
  <r>
    <x v="7"/>
    <s v="Patrimonio"/>
    <s v="Patrimonio"/>
    <x v="6"/>
    <x v="0"/>
    <m/>
    <x v="1"/>
    <x v="14"/>
    <x v="51"/>
    <n v="70000"/>
    <n v="70000"/>
    <x v="51"/>
    <n v="2"/>
    <s v="29"/>
  </r>
  <r>
    <x v="38"/>
    <s v="Alumbrado publico"/>
    <s v="Alumbrado publico"/>
    <x v="22"/>
    <x v="1"/>
    <m/>
    <x v="2"/>
    <x v="15"/>
    <x v="52"/>
    <n v="66400000"/>
    <n v="66400000"/>
    <x v="52"/>
    <n v="3"/>
    <s v="31"/>
  </r>
  <r>
    <x v="47"/>
    <s v="Oficialia mayor administrativa"/>
    <s v="Oficialia mayor administrativa"/>
    <x v="18"/>
    <x v="3"/>
    <m/>
    <x v="2"/>
    <x v="15"/>
    <x v="53"/>
    <n v="12850"/>
    <n v="12850"/>
    <x v="53"/>
    <n v="3"/>
    <s v="31"/>
  </r>
  <r>
    <x v="47"/>
    <s v="Oficialia mayor administrativa"/>
    <s v="Oficialia mayor administrativa"/>
    <x v="18"/>
    <x v="3"/>
    <m/>
    <x v="2"/>
    <x v="15"/>
    <x v="54"/>
    <n v="33996"/>
    <n v="33996"/>
    <x v="54"/>
    <n v="3"/>
    <s v="31"/>
  </r>
  <r>
    <x v="47"/>
    <s v="Oficialia mayor administrativa"/>
    <s v="Oficialia mayor administrativa"/>
    <x v="18"/>
    <x v="3"/>
    <m/>
    <x v="2"/>
    <x v="15"/>
    <x v="55"/>
    <n v="350000"/>
    <n v="350000"/>
    <x v="55"/>
    <n v="3"/>
    <s v="31"/>
  </r>
  <r>
    <x v="47"/>
    <s v="Oficialia mayor administrativa"/>
    <s v="Oficialia mayor administrativa"/>
    <x v="18"/>
    <x v="3"/>
    <m/>
    <x v="2"/>
    <x v="15"/>
    <x v="56"/>
    <n v="0"/>
    <n v="0"/>
    <x v="56"/>
    <n v="3"/>
    <s v="31"/>
  </r>
  <r>
    <x v="47"/>
    <s v="Oficialia mayor administrativa"/>
    <s v="Oficialia mayor administrativa"/>
    <x v="18"/>
    <x v="3"/>
    <m/>
    <x v="2"/>
    <x v="15"/>
    <x v="57"/>
    <n v="1200000"/>
    <n v="1200000"/>
    <x v="57"/>
    <n v="3"/>
    <s v="31"/>
  </r>
  <r>
    <x v="47"/>
    <s v="Oficialia mayor administrativa"/>
    <s v="Oficialia mayor administrativa"/>
    <x v="18"/>
    <x v="3"/>
    <m/>
    <x v="2"/>
    <x v="15"/>
    <x v="58"/>
    <n v="0"/>
    <n v="0"/>
    <x v="58"/>
    <n v="3"/>
    <s v="31"/>
  </r>
  <r>
    <x v="47"/>
    <s v="Oficialia mayor administrativa"/>
    <s v="Oficialia mayor administrativa"/>
    <x v="18"/>
    <x v="3"/>
    <m/>
    <x v="2"/>
    <x v="16"/>
    <x v="59"/>
    <n v="1476000"/>
    <n v="1476000"/>
    <x v="59"/>
    <n v="3"/>
    <s v="32"/>
  </r>
  <r>
    <x v="47"/>
    <s v="Oficialia mayor administrativa"/>
    <s v="Oficialia mayor administrativa"/>
    <x v="18"/>
    <x v="3"/>
    <m/>
    <x v="2"/>
    <x v="16"/>
    <x v="60"/>
    <n v="500000"/>
    <n v="500000"/>
    <x v="60"/>
    <n v="3"/>
    <s v="32"/>
  </r>
  <r>
    <x v="55"/>
    <s v="Informatica"/>
    <s v="Informatica"/>
    <x v="18"/>
    <x v="0"/>
    <m/>
    <x v="2"/>
    <x v="16"/>
    <x v="61"/>
    <n v="600000"/>
    <n v="600000"/>
    <x v="61"/>
    <n v="3"/>
    <s v="32"/>
  </r>
  <r>
    <x v="39"/>
    <s v="Mantenimiento de vehiculos"/>
    <s v="Mantenimiento de vehiculos"/>
    <x v="6"/>
    <x v="3"/>
    <m/>
    <x v="2"/>
    <x v="16"/>
    <x v="62"/>
    <n v="1100000"/>
    <n v="1100000"/>
    <x v="62"/>
    <n v="3"/>
    <s v="32"/>
  </r>
  <r>
    <x v="21"/>
    <s v="Servicios publicos"/>
    <s v="Servicios publicos"/>
    <x v="1"/>
    <x v="1"/>
    <m/>
    <x v="2"/>
    <x v="16"/>
    <x v="63"/>
    <n v="8064000"/>
    <n v="8064000"/>
    <x v="63"/>
    <n v="3"/>
    <s v="32"/>
  </r>
  <r>
    <x v="12"/>
    <s v="Hacienda municipal"/>
    <s v="Hacienda municipal"/>
    <x v="9"/>
    <x v="3"/>
    <m/>
    <x v="2"/>
    <x v="16"/>
    <x v="64"/>
    <n v="4000000"/>
    <n v="4000000"/>
    <x v="64"/>
    <n v="3"/>
    <s v="32"/>
  </r>
  <r>
    <x v="12"/>
    <s v="Hacienda municipal"/>
    <s v="Hacienda municipal"/>
    <x v="9"/>
    <x v="3"/>
    <m/>
    <x v="2"/>
    <x v="17"/>
    <x v="65"/>
    <n v="1500000"/>
    <n v="1500000"/>
    <x v="65"/>
    <n v="3"/>
    <s v="33"/>
  </r>
  <r>
    <x v="55"/>
    <s v="Informatica"/>
    <s v="Informatica"/>
    <x v="18"/>
    <x v="0"/>
    <m/>
    <x v="2"/>
    <x v="17"/>
    <x v="66"/>
    <n v="1500000"/>
    <n v="1500000"/>
    <x v="66"/>
    <n v="3"/>
    <s v="33"/>
  </r>
  <r>
    <x v="24"/>
    <s v="Seguridad publica"/>
    <s v="Seguridad publica"/>
    <x v="12"/>
    <x v="1"/>
    <m/>
    <x v="2"/>
    <x v="17"/>
    <x v="67"/>
    <n v="500000"/>
    <n v="500000"/>
    <x v="67"/>
    <n v="3"/>
    <s v="33"/>
  </r>
  <r>
    <x v="13"/>
    <s v="Comunicación social"/>
    <s v="Comunicación social"/>
    <x v="10"/>
    <x v="4"/>
    <m/>
    <x v="2"/>
    <x v="17"/>
    <x v="68"/>
    <n v="0"/>
    <n v="0"/>
    <x v="68"/>
    <n v="3"/>
    <s v="33"/>
  </r>
  <r>
    <x v="12"/>
    <s v="Hacienda municipal"/>
    <s v="Hacienda municipal"/>
    <x v="9"/>
    <x v="3"/>
    <m/>
    <x v="2"/>
    <x v="18"/>
    <x v="69"/>
    <n v="75000"/>
    <n v="75000"/>
    <x v="69"/>
    <n v="3"/>
    <s v="34"/>
  </r>
  <r>
    <x v="12"/>
    <s v="Hacienda municipal"/>
    <s v="Hacienda municipal"/>
    <x v="9"/>
    <x v="3"/>
    <m/>
    <x v="2"/>
    <x v="18"/>
    <x v="70"/>
    <n v="150000"/>
    <n v="150000"/>
    <x v="70"/>
    <n v="3"/>
    <s v="34"/>
  </r>
  <r>
    <x v="12"/>
    <s v="Hacienda municipal"/>
    <s v="Hacienda municipal"/>
    <x v="9"/>
    <x v="3"/>
    <m/>
    <x v="2"/>
    <x v="18"/>
    <x v="71"/>
    <n v="100000"/>
    <n v="100000"/>
    <x v="71"/>
    <n v="3"/>
    <s v="34"/>
  </r>
  <r>
    <x v="12"/>
    <s v="Hacienda municipal"/>
    <s v="Hacienda municipal"/>
    <x v="9"/>
    <x v="3"/>
    <m/>
    <x v="2"/>
    <x v="18"/>
    <x v="72"/>
    <n v="1500000"/>
    <n v="1500000"/>
    <x v="72"/>
    <n v="3"/>
    <s v="34"/>
  </r>
  <r>
    <x v="30"/>
    <s v="Desarrollo Social"/>
    <s v="Desarrollo Social"/>
    <x v="17"/>
    <x v="1"/>
    <m/>
    <x v="2"/>
    <x v="18"/>
    <x v="73"/>
    <n v="0"/>
    <n v="0"/>
    <x v="73"/>
    <n v="3"/>
    <s v="34"/>
  </r>
  <r>
    <x v="7"/>
    <s v="Patrimonio"/>
    <s v="Patrimonio"/>
    <x v="6"/>
    <x v="0"/>
    <m/>
    <x v="2"/>
    <x v="19"/>
    <x v="74"/>
    <n v="1000000"/>
    <n v="1000000"/>
    <x v="74"/>
    <n v="3"/>
    <s v="35"/>
  </r>
  <r>
    <x v="7"/>
    <s v="Patrimonio"/>
    <s v="Patrimonio"/>
    <x v="6"/>
    <x v="0"/>
    <m/>
    <x v="2"/>
    <x v="19"/>
    <x v="75"/>
    <n v="2000000"/>
    <n v="2000000"/>
    <x v="75"/>
    <n v="3"/>
    <s v="35"/>
  </r>
  <r>
    <x v="55"/>
    <s v="Informatica"/>
    <s v="Informatica"/>
    <x v="18"/>
    <x v="0"/>
    <m/>
    <x v="2"/>
    <x v="19"/>
    <x v="76"/>
    <n v="200000"/>
    <n v="200000"/>
    <x v="76"/>
    <n v="3"/>
    <s v="35"/>
  </r>
  <r>
    <x v="2"/>
    <s v="Servicios medicos"/>
    <s v="Servicios medicos"/>
    <x v="2"/>
    <x v="1"/>
    <m/>
    <x v="2"/>
    <x v="19"/>
    <x v="77"/>
    <n v="100000"/>
    <n v="100000"/>
    <x v="77"/>
    <n v="3"/>
    <s v="35"/>
  </r>
  <r>
    <x v="39"/>
    <s v="Mantenimiento de vehiculos"/>
    <s v="Mantenimiento de vehiculos"/>
    <x v="6"/>
    <x v="3"/>
    <m/>
    <x v="2"/>
    <x v="19"/>
    <x v="78"/>
    <n v="450000"/>
    <n v="450000"/>
    <x v="78"/>
    <n v="3"/>
    <s v="35"/>
  </r>
  <r>
    <x v="24"/>
    <s v="Seguridad publica"/>
    <s v="Seguridad publica"/>
    <x v="12"/>
    <x v="1"/>
    <m/>
    <x v="2"/>
    <x v="19"/>
    <x v="79"/>
    <n v="100000"/>
    <n v="100000"/>
    <x v="79"/>
    <n v="3"/>
    <s v="35"/>
  </r>
  <r>
    <x v="21"/>
    <s v="Servicios publicos"/>
    <s v="Servicios publicos"/>
    <x v="1"/>
    <x v="1"/>
    <m/>
    <x v="2"/>
    <x v="19"/>
    <x v="80"/>
    <n v="1000000"/>
    <n v="1000000"/>
    <x v="80"/>
    <n v="3"/>
    <s v="35"/>
  </r>
  <r>
    <x v="59"/>
    <m/>
    <m/>
    <x v="26"/>
    <x v="1"/>
    <s v="FORTA"/>
    <x v="2"/>
    <x v="19"/>
    <x v="81"/>
    <n v="56000000"/>
    <n v="56000000"/>
    <x v="81"/>
    <n v="3"/>
    <s v="35"/>
  </r>
  <r>
    <x v="22"/>
    <s v="Aseo pub. Parques y jardines"/>
    <s v="Aseo pub. Parques y jardines"/>
    <x v="1"/>
    <x v="1"/>
    <m/>
    <x v="2"/>
    <x v="19"/>
    <x v="82"/>
    <n v="1140000"/>
    <n v="1140000"/>
    <x v="82"/>
    <n v="3"/>
    <s v="35"/>
  </r>
  <r>
    <x v="13"/>
    <s v="Comunicación social"/>
    <s v="Comunicación social"/>
    <x v="10"/>
    <x v="4"/>
    <m/>
    <x v="2"/>
    <x v="20"/>
    <x v="83"/>
    <n v="1500000"/>
    <n v="1500000"/>
    <x v="83"/>
    <n v="3"/>
    <s v="36"/>
  </r>
  <r>
    <x v="13"/>
    <s v="Comunicación social"/>
    <s v="Comunicación social"/>
    <x v="10"/>
    <x v="4"/>
    <m/>
    <x v="2"/>
    <x v="20"/>
    <x v="84"/>
    <n v="0"/>
    <n v="0"/>
    <x v="84"/>
    <n v="3"/>
    <s v="36"/>
  </r>
  <r>
    <x v="13"/>
    <s v="Comunicación social"/>
    <s v="Comunicación social"/>
    <x v="10"/>
    <x v="4"/>
    <m/>
    <x v="2"/>
    <x v="20"/>
    <x v="85"/>
    <n v="0"/>
    <n v="0"/>
    <x v="85"/>
    <n v="3"/>
    <s v="36"/>
  </r>
  <r>
    <x v="13"/>
    <s v="Comunicación social"/>
    <s v="Comunicación social"/>
    <x v="10"/>
    <x v="4"/>
    <m/>
    <x v="2"/>
    <x v="20"/>
    <x v="86"/>
    <n v="0"/>
    <n v="0"/>
    <x v="86"/>
    <n v="3"/>
    <s v="36"/>
  </r>
  <r>
    <x v="13"/>
    <s v="Comunicación social"/>
    <s v="Comunicación social"/>
    <x v="10"/>
    <x v="4"/>
    <m/>
    <x v="2"/>
    <x v="20"/>
    <x v="87"/>
    <n v="2000000"/>
    <n v="2000000"/>
    <x v="87"/>
    <n v="3"/>
    <s v="36"/>
  </r>
  <r>
    <x v="13"/>
    <s v="Comunicación social"/>
    <s v="Comunicación social"/>
    <x v="10"/>
    <x v="4"/>
    <m/>
    <x v="2"/>
    <x v="20"/>
    <x v="88"/>
    <n v="0"/>
    <n v="0"/>
    <x v="88"/>
    <n v="3"/>
    <s v="36"/>
  </r>
  <r>
    <x v="47"/>
    <s v="Oficialia mayor administrativa"/>
    <s v="Oficialia mayor administrativa"/>
    <x v="18"/>
    <x v="3"/>
    <m/>
    <x v="2"/>
    <x v="21"/>
    <x v="89"/>
    <n v="50000"/>
    <n v="50000"/>
    <x v="89"/>
    <n v="3"/>
    <s v="37"/>
  </r>
  <r>
    <x v="47"/>
    <s v="Oficialia mayor administrativa"/>
    <s v="Oficialia mayor administrativa"/>
    <x v="18"/>
    <x v="3"/>
    <m/>
    <x v="2"/>
    <x v="21"/>
    <x v="90"/>
    <n v="0"/>
    <n v="0"/>
    <x v="90"/>
    <n v="3"/>
    <s v="37"/>
  </r>
  <r>
    <x v="47"/>
    <s v="Oficialia mayor administrativa"/>
    <s v="Oficialia mayor administrativa"/>
    <x v="18"/>
    <x v="3"/>
    <m/>
    <x v="2"/>
    <x v="21"/>
    <x v="91"/>
    <n v="50000"/>
    <n v="50000"/>
    <x v="91"/>
    <n v="3"/>
    <s v="37"/>
  </r>
  <r>
    <x v="47"/>
    <s v="Oficialia mayor administrativa"/>
    <s v="Oficialia mayor administrativa"/>
    <x v="18"/>
    <x v="3"/>
    <m/>
    <x v="2"/>
    <x v="21"/>
    <x v="92"/>
    <n v="0"/>
    <n v="0"/>
    <x v="92"/>
    <n v="3"/>
    <s v="37"/>
  </r>
  <r>
    <x v="47"/>
    <s v="Oficialia mayor administrativa"/>
    <s v="Oficialia mayor administrativa"/>
    <x v="18"/>
    <x v="3"/>
    <m/>
    <x v="2"/>
    <x v="21"/>
    <x v="93"/>
    <n v="0"/>
    <n v="0"/>
    <x v="93"/>
    <n v="3"/>
    <s v="37"/>
  </r>
  <r>
    <x v="50"/>
    <s v="Presidencia"/>
    <s v="Presidencia"/>
    <x v="4"/>
    <x v="0"/>
    <m/>
    <x v="2"/>
    <x v="22"/>
    <x v="94"/>
    <n v="200000"/>
    <n v="200000"/>
    <x v="94"/>
    <n v="3"/>
    <s v="38"/>
  </r>
  <r>
    <x v="57"/>
    <s v="Cultura y turismo"/>
    <s v="Cultura y turismo"/>
    <x v="25"/>
    <x v="1"/>
    <m/>
    <x v="2"/>
    <x v="22"/>
    <x v="95"/>
    <n v="1150000"/>
    <n v="1150000"/>
    <x v="95"/>
    <n v="3"/>
    <s v="38"/>
  </r>
  <r>
    <x v="57"/>
    <s v="Cultura y turismo"/>
    <s v="Cultura y turismo"/>
    <x v="25"/>
    <x v="1"/>
    <m/>
    <x v="2"/>
    <x v="22"/>
    <x v="96"/>
    <n v="100000"/>
    <n v="100000"/>
    <x v="96"/>
    <n v="3"/>
    <s v="38"/>
  </r>
  <r>
    <x v="57"/>
    <s v="Cultura y turismo"/>
    <s v="Cultura y turismo"/>
    <x v="25"/>
    <x v="1"/>
    <m/>
    <x v="2"/>
    <x v="22"/>
    <x v="97"/>
    <n v="100000"/>
    <n v="100000"/>
    <x v="97"/>
    <n v="3"/>
    <s v="38"/>
  </r>
  <r>
    <x v="59"/>
    <m/>
    <m/>
    <x v="26"/>
    <x v="1"/>
    <m/>
    <x v="2"/>
    <x v="22"/>
    <x v="98"/>
    <n v="100000"/>
    <n v="100000"/>
    <x v="98"/>
    <n v="3"/>
    <s v="38"/>
  </r>
  <r>
    <x v="28"/>
    <s v="Cementerios"/>
    <s v="Cementerios"/>
    <x v="1"/>
    <x v="1"/>
    <m/>
    <x v="2"/>
    <x v="5"/>
    <x v="99"/>
    <n v="750000"/>
    <n v="750000"/>
    <x v="99"/>
    <n v="3"/>
    <s v="39"/>
  </r>
  <r>
    <x v="47"/>
    <s v="Oficialia mayor administrativa"/>
    <s v="Oficialia mayor administrativa"/>
    <x v="18"/>
    <x v="3"/>
    <m/>
    <x v="2"/>
    <x v="23"/>
    <x v="100"/>
    <n v="6500000"/>
    <n v="6500000"/>
    <x v="100"/>
    <n v="3"/>
    <s v="58"/>
  </r>
  <r>
    <x v="47"/>
    <s v="Oficialia mayor administrativa"/>
    <s v="Oficialia mayor administrativa"/>
    <x v="18"/>
    <x v="7"/>
    <m/>
    <x v="2"/>
    <x v="5"/>
    <x v="101"/>
    <n v="1400000"/>
    <n v="1400000"/>
    <x v="101"/>
    <n v="3"/>
    <s v="39"/>
  </r>
  <r>
    <x v="3"/>
    <s v="Juridico"/>
    <s v="Juridico"/>
    <x v="3"/>
    <x v="0"/>
    <m/>
    <x v="2"/>
    <x v="5"/>
    <x v="102"/>
    <n v="5000000"/>
    <n v="5000000"/>
    <x v="102"/>
    <n v="3"/>
    <s v="39"/>
  </r>
  <r>
    <x v="47"/>
    <s v="Oficialia mayor administrativa"/>
    <s v="Oficialia mayor administrativa"/>
    <x v="18"/>
    <x v="7"/>
    <m/>
    <x v="2"/>
    <x v="5"/>
    <x v="103"/>
    <n v="250000"/>
    <n v="250000"/>
    <x v="103"/>
    <n v="3"/>
    <s v="39"/>
  </r>
  <r>
    <x v="47"/>
    <s v="Oficialia mayor administrativa"/>
    <s v="Oficialia mayor administrativa"/>
    <x v="18"/>
    <x v="3"/>
    <m/>
    <x v="2"/>
    <x v="5"/>
    <x v="104"/>
    <n v="50000"/>
    <n v="50000"/>
    <x v="104"/>
    <n v="3"/>
    <s v="39"/>
  </r>
  <r>
    <x v="47"/>
    <s v="Oficialia mayor administrativa"/>
    <s v="Oficialia mayor administrativa"/>
    <x v="18"/>
    <x v="3"/>
    <m/>
    <x v="2"/>
    <x v="5"/>
    <x v="11"/>
    <n v="0"/>
    <n v="0"/>
    <x v="11"/>
    <n v="3"/>
    <s v="39"/>
  </r>
  <r>
    <x v="12"/>
    <s v="Hacienda municipal"/>
    <s v="Hacienda municipal"/>
    <x v="9"/>
    <x v="3"/>
    <m/>
    <x v="3"/>
    <x v="24"/>
    <x v="105"/>
    <n v="0"/>
    <n v="0"/>
    <x v="105"/>
    <n v="4"/>
    <s v="42"/>
  </r>
  <r>
    <x v="29"/>
    <m/>
    <m/>
    <x v="16"/>
    <x v="5"/>
    <m/>
    <x v="3"/>
    <x v="25"/>
    <x v="106"/>
    <n v="5000000"/>
    <n v="5000000"/>
    <x v="106"/>
    <n v="4"/>
    <s v="43"/>
  </r>
  <r>
    <x v="12"/>
    <s v="Hacienda municipal"/>
    <s v="Hacienda municipal"/>
    <x v="9"/>
    <x v="3"/>
    <m/>
    <x v="3"/>
    <x v="25"/>
    <x v="107"/>
    <n v="5320000"/>
    <n v="5320000"/>
    <x v="107"/>
    <n v="4"/>
    <s v="43"/>
  </r>
  <r>
    <x v="30"/>
    <s v="Desarrollo Social"/>
    <s v="Desarrollo Social"/>
    <x v="17"/>
    <x v="8"/>
    <m/>
    <x v="3"/>
    <x v="26"/>
    <x v="108"/>
    <n v="22000000"/>
    <n v="22000000"/>
    <x v="108"/>
    <n v="4"/>
    <s v="44"/>
  </r>
  <r>
    <x v="32"/>
    <s v="Educacion Publica"/>
    <s v="Educacion Publica"/>
    <x v="19"/>
    <x v="1"/>
    <m/>
    <x v="3"/>
    <x v="26"/>
    <x v="109"/>
    <n v="1000000"/>
    <n v="1000000"/>
    <x v="109"/>
    <n v="4"/>
    <s v="44"/>
  </r>
  <r>
    <x v="32"/>
    <s v="Educacion Publica"/>
    <s v="Educacion Publica"/>
    <x v="19"/>
    <x v="1"/>
    <m/>
    <x v="3"/>
    <x v="26"/>
    <x v="110"/>
    <n v="1000000"/>
    <n v="1000000"/>
    <x v="110"/>
    <n v="4"/>
    <s v="44"/>
  </r>
  <r>
    <x v="30"/>
    <s v="Desarrollo Social"/>
    <s v="Desarrollo Social"/>
    <x v="17"/>
    <x v="1"/>
    <m/>
    <x v="3"/>
    <x v="26"/>
    <x v="111"/>
    <n v="3000000"/>
    <n v="3000000"/>
    <x v="111"/>
    <n v="4"/>
    <s v="44"/>
  </r>
  <r>
    <x v="27"/>
    <s v="Proteccion civil"/>
    <s v="Proteccion civil"/>
    <x v="15"/>
    <x v="1"/>
    <m/>
    <x v="3"/>
    <x v="26"/>
    <x v="112"/>
    <n v="3000000"/>
    <n v="3000000"/>
    <x v="112"/>
    <n v="4"/>
    <s v="44"/>
  </r>
  <r>
    <x v="47"/>
    <s v="Oficialia mayor administrativa"/>
    <s v="Oficialia mayor administrativa"/>
    <x v="18"/>
    <x v="9"/>
    <m/>
    <x v="3"/>
    <x v="27"/>
    <x v="113"/>
    <n v="4328678"/>
    <n v="4328678"/>
    <x v="113"/>
    <n v="4"/>
    <s v="45"/>
  </r>
  <r>
    <x v="47"/>
    <s v="Oficialia mayor administrativa"/>
    <s v="Oficialia mayor administrativa"/>
    <x v="18"/>
    <x v="9"/>
    <m/>
    <x v="3"/>
    <x v="27"/>
    <x v="114"/>
    <n v="473515"/>
    <n v="473515"/>
    <x v="114"/>
    <n v="4"/>
    <s v="45"/>
  </r>
  <r>
    <x v="30"/>
    <s v="Desarrollo Social"/>
    <s v="Desarrollo Social"/>
    <x v="17"/>
    <x v="1"/>
    <m/>
    <x v="3"/>
    <x v="28"/>
    <x v="115"/>
    <n v="200000"/>
    <n v="200000"/>
    <x v="115"/>
    <n v="4"/>
    <s v="48"/>
  </r>
  <r>
    <x v="7"/>
    <s v="Patrimonio"/>
    <s v="Patrimonio"/>
    <x v="6"/>
    <x v="0"/>
    <m/>
    <x v="4"/>
    <x v="29"/>
    <x v="116"/>
    <n v="500000"/>
    <n v="500000"/>
    <x v="116"/>
    <n v="5"/>
    <s v="51"/>
  </r>
  <r>
    <x v="7"/>
    <s v="Patrimonio"/>
    <s v="Patrimonio"/>
    <x v="6"/>
    <x v="0"/>
    <m/>
    <x v="4"/>
    <x v="29"/>
    <x v="117"/>
    <n v="100000"/>
    <n v="100000"/>
    <x v="117"/>
    <n v="5"/>
    <s v="51"/>
  </r>
  <r>
    <x v="55"/>
    <s v="Informatica"/>
    <s v="Informatica"/>
    <x v="18"/>
    <x v="0"/>
    <m/>
    <x v="4"/>
    <x v="29"/>
    <x v="118"/>
    <n v="1500000"/>
    <n v="1500000"/>
    <x v="118"/>
    <n v="5"/>
    <s v="51"/>
  </r>
  <r>
    <x v="7"/>
    <s v="Patrimonio"/>
    <s v="Patrimonio"/>
    <x v="6"/>
    <x v="0"/>
    <m/>
    <x v="4"/>
    <x v="29"/>
    <x v="119"/>
    <n v="500000"/>
    <n v="500000"/>
    <x v="119"/>
    <n v="5"/>
    <s v="51"/>
  </r>
  <r>
    <x v="7"/>
    <s v="Patrimonio"/>
    <s v="Patrimonio"/>
    <x v="6"/>
    <x v="0"/>
    <m/>
    <x v="4"/>
    <x v="30"/>
    <x v="120"/>
    <n v="50000"/>
    <n v="50000"/>
    <x v="120"/>
    <n v="5"/>
    <s v="52"/>
  </r>
  <r>
    <x v="7"/>
    <s v="Patrimonio"/>
    <s v="Patrimonio"/>
    <x v="6"/>
    <x v="0"/>
    <m/>
    <x v="4"/>
    <x v="30"/>
    <x v="121"/>
    <n v="500000"/>
    <n v="500000"/>
    <x v="121"/>
    <n v="5"/>
    <s v="52"/>
  </r>
  <r>
    <x v="7"/>
    <s v="Patrimonio"/>
    <s v="Patrimonio"/>
    <x v="6"/>
    <x v="0"/>
    <m/>
    <x v="4"/>
    <x v="30"/>
    <x v="122"/>
    <n v="100000"/>
    <n v="100000"/>
    <x v="122"/>
    <n v="5"/>
    <s v="52"/>
  </r>
  <r>
    <x v="7"/>
    <s v="Patrimonio"/>
    <s v="Patrimonio"/>
    <x v="6"/>
    <x v="0"/>
    <m/>
    <x v="4"/>
    <x v="30"/>
    <x v="123"/>
    <n v="2000000"/>
    <n v="2000000"/>
    <x v="123"/>
    <n v="5"/>
    <s v="52"/>
  </r>
  <r>
    <x v="2"/>
    <s v="Servicios medicos"/>
    <s v="Servicios medicos"/>
    <x v="2"/>
    <x v="1"/>
    <m/>
    <x v="4"/>
    <x v="31"/>
    <x v="124"/>
    <n v="1000000"/>
    <n v="1000000"/>
    <x v="124"/>
    <n v="5"/>
    <s v="53"/>
  </r>
  <r>
    <x v="2"/>
    <s v="Servicios medicos"/>
    <s v="Servicios medicos"/>
    <x v="2"/>
    <x v="1"/>
    <m/>
    <x v="4"/>
    <x v="31"/>
    <x v="125"/>
    <n v="500000"/>
    <n v="500000"/>
    <x v="125"/>
    <n v="5"/>
    <s v="53"/>
  </r>
  <r>
    <x v="39"/>
    <s v="Mantenimiento de vehiculos"/>
    <s v="Mantenimiento de vehiculos"/>
    <x v="6"/>
    <x v="3"/>
    <m/>
    <x v="4"/>
    <x v="32"/>
    <x v="126"/>
    <n v="4500000"/>
    <n v="4500000"/>
    <x v="126"/>
    <n v="5"/>
    <s v="54"/>
  </r>
  <r>
    <x v="39"/>
    <s v="Mantenimiento de vehiculos"/>
    <s v="Mantenimiento de vehiculos"/>
    <x v="6"/>
    <x v="3"/>
    <m/>
    <x v="4"/>
    <x v="32"/>
    <x v="127"/>
    <n v="500000"/>
    <n v="500000"/>
    <x v="127"/>
    <n v="5"/>
    <s v="54"/>
  </r>
  <r>
    <x v="39"/>
    <s v="Mantenimiento de vehiculos"/>
    <s v="Mantenimiento de vehiculos"/>
    <x v="6"/>
    <x v="3"/>
    <m/>
    <x v="4"/>
    <x v="32"/>
    <x v="128"/>
    <n v="500000"/>
    <n v="500000"/>
    <x v="128"/>
    <n v="5"/>
    <s v="54"/>
  </r>
  <r>
    <x v="24"/>
    <s v="Seguridad publica"/>
    <s v="Seguridad publica"/>
    <x v="12"/>
    <x v="1"/>
    <m/>
    <x v="4"/>
    <x v="33"/>
    <x v="129"/>
    <n v="500000"/>
    <n v="500000"/>
    <x v="129"/>
    <n v="5"/>
    <s v="55"/>
  </r>
  <r>
    <x v="7"/>
    <s v="Patrimonio"/>
    <s v="Patrimonio"/>
    <x v="6"/>
    <x v="0"/>
    <m/>
    <x v="4"/>
    <x v="34"/>
    <x v="130"/>
    <n v="300000"/>
    <n v="300000"/>
    <x v="130"/>
    <n v="5"/>
    <s v="56"/>
  </r>
  <r>
    <x v="7"/>
    <s v="Patrimonio"/>
    <s v="Patrimonio"/>
    <x v="6"/>
    <x v="0"/>
    <m/>
    <x v="4"/>
    <x v="34"/>
    <x v="131"/>
    <n v="1000000"/>
    <n v="1000000"/>
    <x v="131"/>
    <n v="5"/>
    <s v="56"/>
  </r>
  <r>
    <x v="7"/>
    <s v="Patrimonio"/>
    <s v="Patrimonio"/>
    <x v="6"/>
    <x v="0"/>
    <m/>
    <x v="4"/>
    <x v="34"/>
    <x v="132"/>
    <n v="200000"/>
    <n v="200000"/>
    <x v="132"/>
    <n v="5"/>
    <s v="56"/>
  </r>
  <r>
    <x v="7"/>
    <s v="Patrimonio"/>
    <s v="Patrimonio"/>
    <x v="6"/>
    <x v="0"/>
    <m/>
    <x v="4"/>
    <x v="35"/>
    <x v="133"/>
    <n v="250000"/>
    <n v="250000"/>
    <x v="133"/>
    <n v="5"/>
    <s v="59"/>
  </r>
  <r>
    <x v="7"/>
    <s v="Patrimonio"/>
    <s v="Patrimonio"/>
    <x v="6"/>
    <x v="0"/>
    <m/>
    <x v="4"/>
    <x v="35"/>
    <x v="134"/>
    <n v="250000"/>
    <n v="250000"/>
    <x v="134"/>
    <n v="5"/>
    <s v="59"/>
  </r>
  <r>
    <x v="7"/>
    <s v="Patrimonio"/>
    <s v="Patrimonio"/>
    <x v="6"/>
    <x v="0"/>
    <m/>
    <x v="4"/>
    <x v="35"/>
    <x v="135"/>
    <n v="0"/>
    <n v="0"/>
    <x v="135"/>
    <n v="5"/>
    <s v="59"/>
  </r>
  <r>
    <x v="10"/>
    <s v="Obras publicas"/>
    <s v="Obras publicas"/>
    <x v="7"/>
    <x v="2"/>
    <m/>
    <x v="5"/>
    <x v="36"/>
    <x v="136"/>
    <n v="7000000"/>
    <n v="7000000"/>
    <x v="136"/>
    <n v="6"/>
    <s v="61"/>
  </r>
  <r>
    <x v="10"/>
    <s v="Obras publicas"/>
    <s v="Obras publicas"/>
    <x v="7"/>
    <x v="2"/>
    <m/>
    <x v="5"/>
    <x v="36"/>
    <x v="137"/>
    <n v="0"/>
    <n v="0"/>
    <x v="137"/>
    <n v="6"/>
    <s v="61"/>
  </r>
  <r>
    <x v="10"/>
    <s v="Obras publicas"/>
    <s v="Obras publicas"/>
    <x v="7"/>
    <x v="2"/>
    <m/>
    <x v="5"/>
    <x v="36"/>
    <x v="137"/>
    <n v="0"/>
    <n v="0"/>
    <x v="137"/>
    <n v="6"/>
    <s v="61"/>
  </r>
  <r>
    <x v="10"/>
    <s v="Obras publicas"/>
    <s v="Obras publicas"/>
    <x v="7"/>
    <x v="2"/>
    <m/>
    <x v="5"/>
    <x v="36"/>
    <x v="138"/>
    <n v="30000000"/>
    <n v="30000000"/>
    <x v="138"/>
    <n v="6"/>
    <s v="61"/>
  </r>
  <r>
    <x v="10"/>
    <s v="Obras publicas"/>
    <s v="Obras publicas"/>
    <x v="7"/>
    <x v="2"/>
    <m/>
    <x v="5"/>
    <x v="36"/>
    <x v="139"/>
    <n v="0"/>
    <n v="0"/>
    <x v="139"/>
    <n v="6"/>
    <s v="61"/>
  </r>
  <r>
    <x v="10"/>
    <s v="Obras publicas"/>
    <s v="Obras publicas"/>
    <x v="7"/>
    <x v="2"/>
    <m/>
    <x v="5"/>
    <x v="36"/>
    <x v="140"/>
    <n v="0"/>
    <n v="0"/>
    <x v="140"/>
    <n v="6"/>
    <s v="61"/>
  </r>
  <r>
    <x v="10"/>
    <s v="Obras publicas"/>
    <s v="Obras publicas"/>
    <x v="7"/>
    <x v="2"/>
    <m/>
    <x v="5"/>
    <x v="36"/>
    <x v="141"/>
    <n v="7711563"/>
    <n v="7711563"/>
    <x v="141"/>
    <n v="6"/>
    <s v="61"/>
  </r>
  <r>
    <x v="10"/>
    <s v="Obras publicas"/>
    <s v="Obras publicas"/>
    <x v="7"/>
    <x v="2"/>
    <m/>
    <x v="5"/>
    <x v="37"/>
    <x v="142"/>
    <n v="0"/>
    <n v="0"/>
    <x v="142"/>
    <n v="6"/>
    <s v="62"/>
  </r>
  <r>
    <x v="12"/>
    <s v="Hacienda municipal"/>
    <s v="Hacienda municipal"/>
    <x v="27"/>
    <x v="10"/>
    <m/>
    <x v="6"/>
    <x v="38"/>
    <x v="143"/>
    <n v="26089195"/>
    <n v="26089195"/>
    <x v="143"/>
    <n v="9"/>
    <s v="91"/>
  </r>
  <r>
    <x v="12"/>
    <s v="Hacienda municipal"/>
    <s v="Hacienda municipal"/>
    <x v="27"/>
    <x v="10"/>
    <m/>
    <x v="6"/>
    <x v="39"/>
    <x v="144"/>
    <n v="5537354"/>
    <n v="5537354"/>
    <x v="144"/>
    <n v="9"/>
    <s v="92"/>
  </r>
  <r>
    <x v="12"/>
    <s v="Hacienda municipal"/>
    <s v="Hacienda municipal"/>
    <x v="28"/>
    <x v="11"/>
    <m/>
    <x v="6"/>
    <x v="40"/>
    <x v="145"/>
    <n v="197179"/>
    <n v="197179"/>
    <x v="145"/>
    <n v="9"/>
    <s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50" firstHeaderRow="1" firstDataRow="1" firstDataCol="1"/>
  <pivotFields count="14">
    <pivotField showAll="0" sortType="ascending"/>
    <pivotField showAll="0"/>
    <pivotField showAll="0"/>
    <pivotField showAll="0"/>
    <pivotField showAll="0"/>
    <pivotField showAll="0"/>
    <pivotField showAll="0" sortType="ascending"/>
    <pivotField showAll="0" sortType="ascending"/>
    <pivotField showAll="0" sortType="ascending"/>
    <pivotField dataField="1" numFmtId="168" showAll="0"/>
    <pivotField numFmtId="168" showAll="0" defaultSubtotal="0"/>
    <pivotField axis="axisRow" showAll="0">
      <items count="149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1"/>
        <item x="105"/>
        <item m="1" x="14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6"/>
        <item x="127"/>
        <item x="128"/>
        <item x="129"/>
        <item x="132"/>
        <item x="133"/>
        <item x="136"/>
        <item x="137"/>
        <item x="138"/>
        <item x="139"/>
        <item x="140"/>
        <item x="142"/>
        <item x="143"/>
        <item x="144"/>
        <item x="145"/>
        <item x="125"/>
        <item x="130"/>
        <item x="131"/>
        <item x="134"/>
        <item x="135"/>
        <item x="141"/>
        <item x="106"/>
        <item m="1" x="146"/>
        <item x="107"/>
        <item x="30"/>
        <item x="60"/>
        <item x="100"/>
        <item t="default"/>
      </items>
    </pivotField>
    <pivotField showAll="0"/>
    <pivotField showAll="0"/>
  </pivotFields>
  <rowFields count="1">
    <field x="11"/>
  </rowFields>
  <rowItems count="1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4"/>
    </i>
    <i>
      <x v="145"/>
    </i>
    <i>
      <x v="146"/>
    </i>
    <i>
      <x v="147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3" firstHeaderRow="1" firstDataRow="1" firstDataCol="1"/>
  <pivotFields count="14">
    <pivotField showAll="0"/>
    <pivotField showAll="0"/>
    <pivotField showAll="0"/>
    <pivotField axis="axisRow" showAll="0" sortType="ascending">
      <items count="31">
        <item x="0"/>
        <item x="20"/>
        <item x="4"/>
        <item x="6"/>
        <item x="18"/>
        <item x="3"/>
        <item x="9"/>
        <item x="12"/>
        <item x="15"/>
        <item x="14"/>
        <item x="5"/>
        <item x="10"/>
        <item x="26"/>
        <item x="13"/>
        <item x="7"/>
        <item x="11"/>
        <item x="22"/>
        <item x="1"/>
        <item x="17"/>
        <item x="2"/>
        <item x="8"/>
        <item x="25"/>
        <item x="19"/>
        <item x="21"/>
        <item x="24"/>
        <item x="23"/>
        <item x="16"/>
        <item x="27"/>
        <item x="28"/>
        <item m="1" x="29"/>
        <item t="default"/>
      </items>
    </pivotField>
    <pivotField showAll="0"/>
    <pivotField showAll="0"/>
    <pivotField showAll="0"/>
    <pivotField showAll="0"/>
    <pivotField showAll="0"/>
    <pivotField dataField="1" numFmtId="168" showAll="0"/>
    <pivotField numFmtId="168" showAll="0" defaultSubtota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14">
    <pivotField showAll="0"/>
    <pivotField showAll="0"/>
    <pivotField showAll="0"/>
    <pivotField showAll="0"/>
    <pivotField axis="axisRow" showAll="0" sortType="ascending">
      <items count="14">
        <item x="2"/>
        <item x="10"/>
        <item x="1"/>
        <item x="5"/>
        <item x="6"/>
        <item x="11"/>
        <item x="9"/>
        <item x="7"/>
        <item x="3"/>
        <item x="0"/>
        <item x="4"/>
        <item x="8"/>
        <item m="1" x="12"/>
        <item t="default"/>
      </items>
    </pivotField>
    <pivotField showAll="0"/>
    <pivotField showAll="0"/>
    <pivotField showAll="0"/>
    <pivotField showAll="0"/>
    <pivotField dataField="1" numFmtId="168" showAll="0"/>
    <pivotField numFmtId="168" showAll="0" defaultSubtotal="0"/>
    <pivotField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14">
    <pivotField showAll="0"/>
    <pivotField showAll="0"/>
    <pivotField showAll="0"/>
    <pivotField showAll="0"/>
    <pivotField axis="axisRow" showAll="0" sortType="ascending">
      <items count="14">
        <item x="2"/>
        <item x="10"/>
        <item x="1"/>
        <item x="5"/>
        <item x="6"/>
        <item x="11"/>
        <item x="9"/>
        <item x="7"/>
        <item x="3"/>
        <item x="0"/>
        <item x="4"/>
        <item x="8"/>
        <item m="1" x="12"/>
        <item t="default"/>
      </items>
    </pivotField>
    <pivotField showAll="0"/>
    <pivotField showAll="0"/>
    <pivotField showAll="0" sortType="ascending"/>
    <pivotField showAll="0" sortType="ascending"/>
    <pivotField dataField="1" numFmtId="168" showAll="0"/>
    <pivotField numFmtId="168" showAll="0" defaultSubtotal="0"/>
    <pivotField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5" firstHeaderRow="1" firstDataRow="1" firstDataCol="1"/>
  <pivotFields count="14">
    <pivotField axis="axisRow" showAll="0" sortType="ascending">
      <items count="6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showAll="0"/>
    <pivotField showAll="0"/>
    <pivotField showAll="0"/>
    <pivotField showAll="0"/>
    <pivotField showAll="0"/>
    <pivotField showAll="0"/>
    <pivotField showAll="0" sortType="ascending"/>
    <pivotField showAll="0" sortType="ascending"/>
    <pivotField dataField="1" numFmtId="168" showAll="0"/>
    <pivotField numFmtId="168" showAll="0" defaultSubtotal="0"/>
    <pivotField showAll="0"/>
    <pivotField showAll="0"/>
    <pivotField showAll="0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50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 sortType="ascending"/>
    <pivotField showAll="0" sortType="ascending"/>
    <pivotField axis="axisRow" showAll="0" sortType="ascending">
      <items count="150">
        <item x="0"/>
        <item x="1"/>
        <item x="2"/>
        <item x="3"/>
        <item x="4"/>
        <item x="5"/>
        <item x="6"/>
        <item x="7"/>
        <item x="8"/>
        <item x="9"/>
        <item x="10"/>
        <item m="1" x="147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1"/>
        <item x="105"/>
        <item x="106"/>
        <item m="1" x="14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30"/>
        <item x="100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148"/>
        <item t="default" sd="0"/>
      </items>
    </pivotField>
    <pivotField dataField="1" numFmtId="168" showAll="0"/>
    <pivotField numFmtId="168" showAll="0" defaultSubtotal="0"/>
    <pivotField showAll="0"/>
    <pivotField showAll="0"/>
    <pivotField showAll="0"/>
  </pivotFields>
  <rowFields count="1">
    <field x="8"/>
  </rowFields>
  <rowItems count="1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3" firstHeaderRow="1" firstDataRow="1" firstDataCol="1"/>
  <pivotFields count="14">
    <pivotField showAll="0"/>
    <pivotField showAll="0"/>
    <pivotField showAll="0"/>
    <pivotField axis="axisRow" showAll="0" sortType="ascending">
      <items count="31">
        <item x="0"/>
        <item x="20"/>
        <item x="4"/>
        <item x="6"/>
        <item x="18"/>
        <item x="3"/>
        <item x="9"/>
        <item x="12"/>
        <item x="15"/>
        <item x="14"/>
        <item x="5"/>
        <item x="10"/>
        <item x="26"/>
        <item x="13"/>
        <item x="7"/>
        <item x="11"/>
        <item x="22"/>
        <item x="1"/>
        <item x="17"/>
        <item x="2"/>
        <item x="8"/>
        <item x="25"/>
        <item x="19"/>
        <item x="21"/>
        <item x="24"/>
        <item x="23"/>
        <item x="16"/>
        <item x="27"/>
        <item x="28"/>
        <item m="1" x="29"/>
        <item t="default"/>
      </items>
    </pivotField>
    <pivotField showAll="0"/>
    <pivotField showAll="0"/>
    <pivotField showAll="0"/>
    <pivotField showAll="0"/>
    <pivotField showAll="0"/>
    <pivotField dataField="1" numFmtId="168" showAll="0"/>
    <pivotField numFmtId="168" showAll="0" defaultSubtota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6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1" firstHeaderRow="1" firstDataRow="1" firstDataCol="1"/>
  <pivotFields count="14">
    <pivotField axis="axisRow" showAll="0" sortType="ascending">
      <items count="6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showAll="0"/>
    <pivotField showAll="0"/>
    <pivotField showAll="0"/>
    <pivotField showAll="0"/>
    <pivotField showAll="0"/>
    <pivotField axis="axisRow" showAll="0" sortType="ascending">
      <items count="8">
        <item sd="0" x="0"/>
        <item sd="0" x="1"/>
        <item sd="0" x="2"/>
        <item sd="0" x="3"/>
        <item sd="0" x="4"/>
        <item sd="0" x="5"/>
        <item sd="0" x="6"/>
        <item t="default" sd="0"/>
      </items>
    </pivotField>
    <pivotField axis="axisRow" showAll="0" sortType="ascending">
      <items count="43">
        <item sd="0" x="0"/>
        <item sd="0" x="1"/>
        <item sd="0" x="2"/>
        <item sd="0" x="3"/>
        <item sd="0" x="4"/>
        <item m="1" x="41"/>
        <item sd="0" x="6"/>
        <item sd="0" x="7"/>
        <item sd="0" x="8"/>
        <item sd="0" x="9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5"/>
        <item sd="0" x="24"/>
        <item x="25"/>
        <item sd="0" x="26"/>
        <item sd="0" x="27"/>
        <item sd="0" x="28"/>
        <item sd="0" x="29"/>
        <item sd="0" x="30"/>
        <item sd="0" x="31"/>
        <item sd="0" x="32"/>
        <item x="33"/>
        <item sd="0" x="34"/>
        <item x="10"/>
        <item x="23"/>
        <item sd="0" x="35"/>
        <item sd="0" x="36"/>
        <item sd="0" x="37"/>
        <item sd="0" x="38"/>
        <item sd="0" x="39"/>
        <item sd="0" x="40"/>
        <item t="default" sd="0"/>
      </items>
    </pivotField>
    <pivotField axis="axisRow" showAll="0" sortType="ascending">
      <items count="15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m="1" x="147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x="28"/>
        <item sd="0" x="29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x="42"/>
        <item sd="0" x="43"/>
        <item sd="0" x="44"/>
        <item sd="0" x="45"/>
        <item sd="0" x="46"/>
        <item sd="0" x="47"/>
        <item sd="0" x="48"/>
        <item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x="60"/>
        <item sd="0" x="59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1"/>
        <item sd="0" x="102"/>
        <item sd="0" x="103"/>
        <item sd="0" x="104"/>
        <item sd="0" x="11"/>
        <item sd="0" x="105"/>
        <item x="106"/>
        <item m="1" x="146"/>
        <item x="107"/>
        <item sd="0" x="108"/>
        <item sd="0" x="109"/>
        <item sd="0" x="110"/>
        <item sd="0" x="111"/>
        <item sd="0" x="112"/>
        <item sd="0" x="113"/>
        <item sd="0" x="114"/>
        <item sd="0" x="115"/>
        <item x="116"/>
        <item x="117"/>
        <item sd="0" x="118"/>
        <item sd="0" x="119"/>
        <item sd="0" x="120"/>
        <item sd="0" x="121"/>
        <item sd="0" x="122"/>
        <item x="123"/>
        <item sd="0" x="124"/>
        <item x="125"/>
        <item sd="0" x="126"/>
        <item x="127"/>
        <item x="128"/>
        <item x="129"/>
        <item x="130"/>
        <item x="131"/>
        <item sd="0" x="132"/>
        <item x="30"/>
        <item x="100"/>
        <item sd="0" x="133"/>
        <item x="134"/>
        <item x="135"/>
        <item sd="0" x="136"/>
        <item sd="0" x="137"/>
        <item sd="0" x="138"/>
        <item sd="0" x="139"/>
        <item x="140"/>
        <item x="141"/>
        <item sd="0" x="142"/>
        <item sd="0" x="143"/>
        <item sd="0" x="144"/>
        <item sd="0" x="145"/>
        <item m="1" x="148"/>
        <item t="default" sd="0"/>
      </items>
    </pivotField>
    <pivotField dataField="1" numFmtId="168" showAll="0"/>
    <pivotField numFmtId="168" showAll="0" defaultSubtotal="0"/>
    <pivotField showAll="0"/>
    <pivotField showAll="0"/>
    <pivotField showAll="0"/>
  </pivotFields>
  <rowFields count="4">
    <field x="6"/>
    <field x="7"/>
    <field x="8"/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pivotTable" Target="../pivotTables/pivotTable2.xml" 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 /><Relationship Id="rId1" Type="http://schemas.openxmlformats.org/officeDocument/2006/relationships/pivotTable" Target="../pivotTables/pivotTable3.xml" 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 /><Relationship Id="rId1" Type="http://schemas.openxmlformats.org/officeDocument/2006/relationships/pivotTable" Target="../pivotTables/pivotTable4.xml" 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 /><Relationship Id="rId1" Type="http://schemas.openxmlformats.org/officeDocument/2006/relationships/pivotTable" Target="../pivotTables/pivotTable5.xml" 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 /><Relationship Id="rId1" Type="http://schemas.openxmlformats.org/officeDocument/2006/relationships/pivotTable" Target="../pivotTables/pivotTable6.xml" 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 /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 /><Relationship Id="rId1" Type="http://schemas.openxmlformats.org/officeDocument/2006/relationships/pivotTable" Target="../pivotTables/pivotTable7.xml" 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 /><Relationship Id="rId1" Type="http://schemas.openxmlformats.org/officeDocument/2006/relationships/pivotTable" Target="../pivotTables/pivotTable8.xml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</sheetPr>
  <dimension ref="B1:F30"/>
  <sheetViews>
    <sheetView topLeftCell="B1" workbookViewId="0">
      <pane ySplit="6" topLeftCell="B25" activePane="bottomLeft" state="frozen"/>
      <selection activeCell="B1" sqref="B1"/>
      <selection pane="bottomLeft" activeCell="B40" sqref="B40"/>
    </sheetView>
  </sheetViews>
  <sheetFormatPr defaultColWidth="11.296875" defaultRowHeight="11.25"/>
  <cols>
    <col min="1" max="1" width="0.671875" style="101" customWidth="1"/>
    <col min="2" max="2" width="80.7109375" style="101" bestFit="1" customWidth="1"/>
    <col min="3" max="3" width="22.328125" style="101" bestFit="1" customWidth="1"/>
    <col min="4" max="6" width="20.71484375" style="101" bestFit="1" customWidth="1"/>
    <col min="7" max="16384" width="11.296875" style="101"/>
  </cols>
  <sheetData>
    <row r="1" spans="2:6" ht="2.25" customHeight="1" thickBot="1">
      <c r="C1" s="102"/>
      <c r="D1" s="102"/>
      <c r="E1" s="102"/>
      <c r="F1" s="102"/>
    </row>
    <row r="2" spans="2:6" ht="20.25" customHeight="1">
      <c r="B2" s="246" t="s">
        <v>1336</v>
      </c>
      <c r="C2" s="247"/>
      <c r="D2" s="247"/>
      <c r="E2" s="247"/>
      <c r="F2" s="248"/>
    </row>
    <row r="3" spans="2:6" ht="20.25">
      <c r="B3" s="243" t="s">
        <v>790</v>
      </c>
      <c r="C3" s="244"/>
      <c r="D3" s="244"/>
      <c r="E3" s="244"/>
      <c r="F3" s="245"/>
    </row>
    <row r="4" spans="2:6" ht="20.25" customHeight="1" thickBot="1">
      <c r="B4" s="249" t="s">
        <v>1413</v>
      </c>
      <c r="C4" s="250"/>
      <c r="D4" s="250"/>
      <c r="E4" s="250"/>
      <c r="F4" s="251"/>
    </row>
    <row r="5" spans="2:6" ht="20.25" customHeight="1" thickBot="1">
      <c r="B5" s="240" t="s">
        <v>1151</v>
      </c>
      <c r="C5" s="241"/>
      <c r="D5" s="241"/>
      <c r="E5" s="241"/>
      <c r="F5" s="242"/>
    </row>
    <row r="6" spans="2:6" ht="30" customHeight="1" thickBot="1">
      <c r="B6" s="105" t="s">
        <v>1138</v>
      </c>
      <c r="C6" s="106">
        <v>2020</v>
      </c>
      <c r="D6" s="106">
        <v>2021</v>
      </c>
      <c r="E6" s="106">
        <v>2022</v>
      </c>
      <c r="F6" s="106">
        <v>2023</v>
      </c>
    </row>
    <row r="7" spans="2:6" ht="18.75" thickBot="1">
      <c r="B7" s="107" t="s">
        <v>1139</v>
      </c>
      <c r="C7" s="114">
        <f>+SUM(C8:C16)</f>
        <v>597863485.29999995</v>
      </c>
      <c r="D7" s="114">
        <f>+SUM(D8:D16)</f>
        <v>615799389.85899985</v>
      </c>
      <c r="E7" s="114">
        <f>+SUM(E8:E16)</f>
        <v>634273371.55476999</v>
      </c>
      <c r="F7" s="114">
        <f>+SUM(F8:F16)</f>
        <v>653301572.70141315</v>
      </c>
    </row>
    <row r="8" spans="2:6" ht="17.25">
      <c r="B8" s="108" t="s">
        <v>1140</v>
      </c>
      <c r="C8" s="115">
        <f>+'CLAS OBJETO DEL GASTO'!D7-C19</f>
        <v>263508280.00000003</v>
      </c>
      <c r="D8" s="115">
        <f>+C8*1.03</f>
        <v>271413528.40000004</v>
      </c>
      <c r="E8" s="115">
        <f t="shared" ref="E8:F8" si="0">+D8*1.03</f>
        <v>279555934.25200003</v>
      </c>
      <c r="F8" s="115">
        <f t="shared" si="0"/>
        <v>287942612.27956003</v>
      </c>
    </row>
    <row r="9" spans="2:6" ht="17.25">
      <c r="B9" s="109" t="s">
        <v>1141</v>
      </c>
      <c r="C9" s="116">
        <f>+'CLAS OBJETO DEL GASTO'!D47-C20</f>
        <v>133940000</v>
      </c>
      <c r="D9" s="116">
        <f t="shared" ref="D9:F16" si="1">+C9*1.03</f>
        <v>137958200</v>
      </c>
      <c r="E9" s="116">
        <f t="shared" si="1"/>
        <v>142096946</v>
      </c>
      <c r="F9" s="116">
        <f t="shared" si="1"/>
        <v>146359854.38</v>
      </c>
    </row>
    <row r="10" spans="2:6" ht="17.25">
      <c r="B10" s="109" t="s">
        <v>1142</v>
      </c>
      <c r="C10" s="116">
        <f>+'CLAS OBJETO DEL GASTO'!D112-C21</f>
        <v>154551846</v>
      </c>
      <c r="D10" s="116">
        <f t="shared" si="1"/>
        <v>159188401.38</v>
      </c>
      <c r="E10" s="116">
        <f t="shared" si="1"/>
        <v>163964053.42140001</v>
      </c>
      <c r="F10" s="116">
        <f t="shared" si="1"/>
        <v>168882975.02404201</v>
      </c>
    </row>
    <row r="11" spans="2:6" ht="17.25">
      <c r="B11" s="109" t="s">
        <v>1143</v>
      </c>
      <c r="C11" s="116">
        <f>+'CLAS OBJETO DEL GASTO'!D195-C22</f>
        <v>45322193</v>
      </c>
      <c r="D11" s="116">
        <f t="shared" si="1"/>
        <v>46681858.789999999</v>
      </c>
      <c r="E11" s="116">
        <f t="shared" si="1"/>
        <v>48082314.5537</v>
      </c>
      <c r="F11" s="116">
        <f t="shared" si="1"/>
        <v>49524783.990311004</v>
      </c>
    </row>
    <row r="12" spans="2:6" ht="17.25">
      <c r="B12" s="109" t="s">
        <v>1144</v>
      </c>
      <c r="C12" s="147">
        <f>+'CLAS OBJETO DEL GASTO'!D252-C23</f>
        <v>22250000</v>
      </c>
      <c r="D12" s="116">
        <f t="shared" si="1"/>
        <v>22917500</v>
      </c>
      <c r="E12" s="116">
        <f t="shared" si="1"/>
        <v>23605025</v>
      </c>
      <c r="F12" s="116">
        <f t="shared" si="1"/>
        <v>24313175.75</v>
      </c>
    </row>
    <row r="13" spans="2:6" ht="17.25">
      <c r="B13" s="109" t="s">
        <v>1145</v>
      </c>
      <c r="C13" s="147">
        <f>+'CLAS OBJETO DEL GASTO'!D311-C24</f>
        <v>-6131984.700000003</v>
      </c>
      <c r="D13" s="116">
        <f t="shared" si="1"/>
        <v>-6315944.2410000032</v>
      </c>
      <c r="E13" s="116">
        <f t="shared" si="1"/>
        <v>-6505422.5682300031</v>
      </c>
      <c r="F13" s="116">
        <f t="shared" si="1"/>
        <v>-6700585.2452769037</v>
      </c>
    </row>
    <row r="14" spans="2:6" ht="17.25">
      <c r="B14" s="109" t="s">
        <v>1146</v>
      </c>
      <c r="C14" s="116">
        <f>+'CLAS OBJETO DEL GASTO'!D333-C25</f>
        <v>0</v>
      </c>
      <c r="D14" s="116">
        <f t="shared" si="1"/>
        <v>0</v>
      </c>
      <c r="E14" s="116">
        <f t="shared" si="1"/>
        <v>0</v>
      </c>
      <c r="F14" s="116">
        <f t="shared" si="1"/>
        <v>0</v>
      </c>
    </row>
    <row r="15" spans="2:6" ht="17.25">
      <c r="B15" s="109" t="s">
        <v>1147</v>
      </c>
      <c r="C15" s="116"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</row>
    <row r="16" spans="2:6" ht="18" thickBot="1">
      <c r="B16" s="110" t="s">
        <v>1148</v>
      </c>
      <c r="C16" s="117">
        <f>+'CLAS OBJETO DEL GASTO'!D338-C27</f>
        <v>-15576849</v>
      </c>
      <c r="D16" s="117">
        <f t="shared" si="1"/>
        <v>-16044154.470000001</v>
      </c>
      <c r="E16" s="117">
        <f t="shared" si="1"/>
        <v>-16525479.104100002</v>
      </c>
      <c r="F16" s="117">
        <f t="shared" si="1"/>
        <v>-17021243.477223001</v>
      </c>
    </row>
    <row r="17" spans="2:6" ht="18" thickBot="1">
      <c r="B17" s="111"/>
      <c r="C17" s="118"/>
      <c r="D17" s="118"/>
      <c r="E17" s="118"/>
      <c r="F17" s="118"/>
    </row>
    <row r="18" spans="2:6" ht="18.75" thickBot="1">
      <c r="B18" s="107" t="s">
        <v>1149</v>
      </c>
      <c r="C18" s="114">
        <f>+SUM(C19:C27)</f>
        <v>131444124.7</v>
      </c>
      <c r="D18" s="114">
        <f t="shared" ref="D18:F18" si="2">+SUM(D19:D27)</f>
        <v>135387448.44100001</v>
      </c>
      <c r="E18" s="114">
        <f t="shared" si="2"/>
        <v>139449071.89423001</v>
      </c>
      <c r="F18" s="114">
        <f t="shared" si="2"/>
        <v>143632544.05105692</v>
      </c>
    </row>
    <row r="19" spans="2:6" ht="17.25">
      <c r="B19" s="112" t="s">
        <v>1140</v>
      </c>
      <c r="C19" s="119">
        <v>0</v>
      </c>
      <c r="D19" s="119">
        <f t="shared" ref="D19:F19" si="3">+C19*1.03</f>
        <v>0</v>
      </c>
      <c r="E19" s="119">
        <f t="shared" si="3"/>
        <v>0</v>
      </c>
      <c r="F19" s="119">
        <f t="shared" si="3"/>
        <v>0</v>
      </c>
    </row>
    <row r="20" spans="2:6" ht="17.25">
      <c r="B20" s="109" t="s">
        <v>1141</v>
      </c>
      <c r="C20" s="116">
        <v>2000000</v>
      </c>
      <c r="D20" s="116">
        <f t="shared" ref="D20:F20" si="4">+C20*1.03</f>
        <v>2060000</v>
      </c>
      <c r="E20" s="116">
        <f t="shared" si="4"/>
        <v>2121800</v>
      </c>
      <c r="F20" s="116">
        <f t="shared" si="4"/>
        <v>2185454</v>
      </c>
    </row>
    <row r="21" spans="2:6" ht="17.25">
      <c r="B21" s="109" t="s">
        <v>1142</v>
      </c>
      <c r="C21" s="116">
        <v>31200000</v>
      </c>
      <c r="D21" s="116">
        <f t="shared" ref="D21:F21" si="5">+C21*1.03</f>
        <v>32136000</v>
      </c>
      <c r="E21" s="116">
        <f t="shared" si="5"/>
        <v>33100080</v>
      </c>
      <c r="F21" s="116">
        <f t="shared" si="5"/>
        <v>34093082.399999999</v>
      </c>
    </row>
    <row r="22" spans="2:6" ht="17.25">
      <c r="B22" s="109" t="s">
        <v>1143</v>
      </c>
      <c r="C22" s="116">
        <v>0</v>
      </c>
      <c r="D22" s="116">
        <f t="shared" ref="D22:F22" si="6">+C22*1.03</f>
        <v>0</v>
      </c>
      <c r="E22" s="116">
        <f t="shared" si="6"/>
        <v>0</v>
      </c>
      <c r="F22" s="116">
        <f t="shared" si="6"/>
        <v>0</v>
      </c>
    </row>
    <row r="23" spans="2:6" ht="17.25">
      <c r="B23" s="109" t="s">
        <v>1144</v>
      </c>
      <c r="C23" s="116">
        <v>0</v>
      </c>
      <c r="D23" s="116">
        <f t="shared" ref="D23:F23" si="7">+C23*1.03</f>
        <v>0</v>
      </c>
      <c r="E23" s="116">
        <f t="shared" si="7"/>
        <v>0</v>
      </c>
      <c r="F23" s="116">
        <f t="shared" si="7"/>
        <v>0</v>
      </c>
    </row>
    <row r="24" spans="2:6" ht="17.25">
      <c r="B24" s="109" t="s">
        <v>1145</v>
      </c>
      <c r="C24" s="116">
        <v>50843547.700000003</v>
      </c>
      <c r="D24" s="116">
        <f t="shared" ref="D24:F24" si="8">+C24*1.03</f>
        <v>52368854.131000005</v>
      </c>
      <c r="E24" s="116">
        <f t="shared" si="8"/>
        <v>53939919.754930004</v>
      </c>
      <c r="F24" s="116">
        <f t="shared" si="8"/>
        <v>55558117.347577907</v>
      </c>
    </row>
    <row r="25" spans="2:6" ht="17.25">
      <c r="B25" s="109" t="s">
        <v>1146</v>
      </c>
      <c r="C25" s="116">
        <v>0</v>
      </c>
      <c r="D25" s="116">
        <f t="shared" ref="D25:F25" si="9">+C25*1.03</f>
        <v>0</v>
      </c>
      <c r="E25" s="116">
        <f t="shared" si="9"/>
        <v>0</v>
      </c>
      <c r="F25" s="116">
        <f t="shared" si="9"/>
        <v>0</v>
      </c>
    </row>
    <row r="26" spans="2:6" ht="17.25">
      <c r="B26" s="109" t="s">
        <v>1147</v>
      </c>
      <c r="C26" s="116">
        <v>0</v>
      </c>
      <c r="D26" s="116">
        <f t="shared" ref="D26:F26" si="10">+C26*1.03</f>
        <v>0</v>
      </c>
      <c r="E26" s="116">
        <f t="shared" si="10"/>
        <v>0</v>
      </c>
      <c r="F26" s="116">
        <f t="shared" si="10"/>
        <v>0</v>
      </c>
    </row>
    <row r="27" spans="2:6" ht="18" thickBot="1">
      <c r="B27" s="110" t="s">
        <v>1148</v>
      </c>
      <c r="C27" s="117">
        <v>47400577</v>
      </c>
      <c r="D27" s="117">
        <f t="shared" ref="D27:F27" si="11">+C27*1.03</f>
        <v>48822594.310000002</v>
      </c>
      <c r="E27" s="117">
        <f t="shared" si="11"/>
        <v>50287272.139300004</v>
      </c>
      <c r="F27" s="117">
        <f t="shared" si="11"/>
        <v>51795890.303479008</v>
      </c>
    </row>
    <row r="28" spans="2:6" ht="18" thickBot="1">
      <c r="B28" s="111"/>
      <c r="C28" s="118"/>
      <c r="D28" s="118"/>
      <c r="E28" s="118"/>
      <c r="F28" s="118"/>
    </row>
    <row r="29" spans="2:6" ht="18.75" thickBot="1">
      <c r="B29" s="113" t="s">
        <v>1150</v>
      </c>
      <c r="C29" s="120">
        <f>+C7+C18</f>
        <v>729307610</v>
      </c>
      <c r="D29" s="120">
        <f>+D7+D18</f>
        <v>751186838.29999983</v>
      </c>
      <c r="E29" s="120">
        <f>+E7+E18</f>
        <v>773722443.449</v>
      </c>
      <c r="F29" s="120">
        <f>+F7+F18</f>
        <v>796934116.75247002</v>
      </c>
    </row>
    <row r="30" spans="2:6" hidden="1">
      <c r="B30" s="102" t="s">
        <v>1137</v>
      </c>
      <c r="C30" s="103"/>
      <c r="D30" s="104">
        <v>7474655368.999999</v>
      </c>
      <c r="E30" s="104">
        <v>7756337513</v>
      </c>
      <c r="F30" s="104">
        <v>8048634839.4173059</v>
      </c>
    </row>
  </sheetData>
  <mergeCells count="4">
    <mergeCell ref="B5:F5"/>
    <mergeCell ref="B3:F3"/>
    <mergeCell ref="B2:F2"/>
    <mergeCell ref="B4:F4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79"/>
  <sheetViews>
    <sheetView workbookViewId="0">
      <selection activeCell="Q14" sqref="Q14"/>
    </sheetView>
  </sheetViews>
  <sheetFormatPr defaultColWidth="10.76171875" defaultRowHeight="15"/>
  <cols>
    <col min="6" max="6" width="10.89453125" bestFit="1" customWidth="1"/>
    <col min="7" max="7" width="13.31640625" bestFit="1" customWidth="1"/>
    <col min="8" max="8" width="14.2578125" bestFit="1" customWidth="1"/>
    <col min="9" max="9" width="12.23828125" bestFit="1" customWidth="1"/>
    <col min="10" max="11" width="13.31640625" bestFit="1" customWidth="1"/>
    <col min="15" max="16" width="14.2578125" bestFit="1" customWidth="1"/>
    <col min="17" max="17" width="13.31640625" bestFit="1" customWidth="1"/>
    <col min="18" max="18" width="14.2578125" bestFit="1" customWidth="1"/>
    <col min="19" max="19" width="13.31640625" customWidth="1"/>
    <col min="21" max="21" width="14.2578125" bestFit="1" customWidth="1"/>
    <col min="22" max="22" width="15.73828125" customWidth="1"/>
  </cols>
  <sheetData>
    <row r="1" spans="1:22">
      <c r="E1">
        <f>+F1/14</f>
        <v>67522.877738234136</v>
      </c>
      <c r="F1" s="1">
        <f>+J1/12</f>
        <v>945320.28833527782</v>
      </c>
      <c r="H1" s="1">
        <f>+SUM(H6:H1048576)</f>
        <v>244273440</v>
      </c>
      <c r="I1" s="1">
        <f>+H6/H2</f>
        <v>0.9224004350993853</v>
      </c>
      <c r="J1" s="1">
        <f>+$G$2*I1</f>
        <v>11343843.460023334</v>
      </c>
      <c r="K1" s="1">
        <f>+SUM(K6:K1048576)</f>
        <v>18123936</v>
      </c>
      <c r="L1" s="1">
        <f>+K6/K2</f>
        <v>0.8304308267224576</v>
      </c>
      <c r="M1" s="1"/>
      <c r="N1" s="1"/>
      <c r="O1" s="1">
        <f>+SUM(O6:O1048576)</f>
        <v>262397376</v>
      </c>
    </row>
    <row r="2" spans="1:22">
      <c r="F2" s="1">
        <f>+J2/12</f>
        <v>79527.762862164396</v>
      </c>
      <c r="G2" s="1">
        <v>12298176.614369307</v>
      </c>
      <c r="H2" s="1">
        <f>+SUM(H6:H7)</f>
        <v>9355104</v>
      </c>
      <c r="I2" s="1">
        <f>+H7/H2</f>
        <v>7.7599564900614676E-2</v>
      </c>
      <c r="J2" s="1">
        <f t="shared" ref="J2" si="0">+$G$2*I2</f>
        <v>954333.1543459727</v>
      </c>
      <c r="K2" s="1">
        <f>+SUM(K6:K7)</f>
        <v>594601</v>
      </c>
      <c r="L2" s="1">
        <f>+K7/K2</f>
        <v>0.16956917327754242</v>
      </c>
      <c r="M2" s="1"/>
      <c r="N2" s="1"/>
      <c r="O2" s="1">
        <f>+SUM(O6:O7)</f>
        <v>9949705</v>
      </c>
    </row>
    <row r="3" spans="1:22">
      <c r="H3" s="1">
        <f>+SUM(H8:H79)</f>
        <v>234918336</v>
      </c>
      <c r="I3" s="1"/>
      <c r="J3" s="1"/>
      <c r="K3" s="1">
        <v>18123936</v>
      </c>
      <c r="L3" s="1"/>
      <c r="M3" s="1"/>
      <c r="N3" s="1"/>
      <c r="O3" s="1">
        <f>+SUM(O8:O79)</f>
        <v>252447671</v>
      </c>
    </row>
    <row r="4" spans="1:22">
      <c r="A4" t="s">
        <v>1552</v>
      </c>
      <c r="B4">
        <v>0</v>
      </c>
      <c r="C4" t="s">
        <v>1553</v>
      </c>
      <c r="D4" t="s">
        <v>15</v>
      </c>
      <c r="E4" t="s">
        <v>1554</v>
      </c>
      <c r="F4" t="s">
        <v>1555</v>
      </c>
      <c r="G4" t="s">
        <v>1556</v>
      </c>
      <c r="H4">
        <v>0</v>
      </c>
      <c r="I4">
        <v>131</v>
      </c>
      <c r="J4">
        <v>132</v>
      </c>
      <c r="K4">
        <v>132</v>
      </c>
      <c r="L4">
        <v>133</v>
      </c>
      <c r="M4">
        <v>134</v>
      </c>
      <c r="N4">
        <v>1500</v>
      </c>
      <c r="O4" t="s">
        <v>1557</v>
      </c>
      <c r="V4">
        <f>+V5/12</f>
        <v>2264706.0742390864</v>
      </c>
    </row>
    <row r="5" spans="1:22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 t="s">
        <v>1558</v>
      </c>
      <c r="H5" t="s">
        <v>1559</v>
      </c>
      <c r="I5" t="s">
        <v>1560</v>
      </c>
      <c r="J5" t="s">
        <v>1561</v>
      </c>
      <c r="K5" t="s">
        <v>1562</v>
      </c>
      <c r="L5" t="s">
        <v>1563</v>
      </c>
      <c r="M5" t="s">
        <v>1564</v>
      </c>
      <c r="N5" t="s">
        <v>1565</v>
      </c>
      <c r="O5">
        <v>0</v>
      </c>
      <c r="V5" s="1">
        <v>27176472.890869036</v>
      </c>
    </row>
    <row r="6" spans="1:22">
      <c r="A6" t="s">
        <v>1436</v>
      </c>
      <c r="B6">
        <v>0</v>
      </c>
      <c r="C6" t="s">
        <v>1437</v>
      </c>
      <c r="D6">
        <v>111</v>
      </c>
      <c r="E6">
        <v>11</v>
      </c>
      <c r="F6">
        <v>14</v>
      </c>
      <c r="G6" s="1">
        <v>51364</v>
      </c>
      <c r="H6" s="1">
        <v>8629152</v>
      </c>
      <c r="I6" s="1">
        <v>0</v>
      </c>
      <c r="J6" s="1">
        <v>0</v>
      </c>
      <c r="K6" s="1">
        <v>493775</v>
      </c>
      <c r="L6" s="1">
        <v>0</v>
      </c>
      <c r="M6" s="1">
        <v>0</v>
      </c>
      <c r="N6" s="1">
        <v>0</v>
      </c>
      <c r="O6" s="1">
        <v>9122927</v>
      </c>
      <c r="P6" s="1">
        <v>138928091.53797147</v>
      </c>
      <c r="T6" s="218">
        <f>+K6/$K$3</f>
        <v>2.7244357958447877E-2</v>
      </c>
      <c r="V6" s="135">
        <f>+$V$5*T6</f>
        <v>740405.55548689084</v>
      </c>
    </row>
    <row r="7" spans="1:22">
      <c r="A7" t="s">
        <v>1438</v>
      </c>
      <c r="B7">
        <v>0</v>
      </c>
      <c r="C7" t="s">
        <v>1439</v>
      </c>
      <c r="D7">
        <v>111</v>
      </c>
      <c r="E7">
        <v>11</v>
      </c>
      <c r="F7">
        <v>1</v>
      </c>
      <c r="G7" s="1">
        <v>60496</v>
      </c>
      <c r="H7" s="1">
        <v>725952</v>
      </c>
      <c r="I7" s="1">
        <v>0</v>
      </c>
      <c r="J7" s="1">
        <v>0</v>
      </c>
      <c r="K7" s="1">
        <v>100826</v>
      </c>
      <c r="L7" s="1">
        <v>0</v>
      </c>
      <c r="M7" s="1">
        <v>0</v>
      </c>
      <c r="N7" s="1">
        <v>0</v>
      </c>
      <c r="O7" s="1">
        <v>826778</v>
      </c>
      <c r="P7" s="1"/>
      <c r="R7" s="1">
        <f>+SUM(R8:R79)</f>
        <v>11577340.961497623</v>
      </c>
      <c r="S7" s="1">
        <f>+SUM(S8:S79)*12</f>
        <v>6742848.0514094662</v>
      </c>
      <c r="T7" s="218">
        <f>+K7/$K$3</f>
        <v>5.5631403686263294E-3</v>
      </c>
      <c r="U7" s="1">
        <f>+SUM(U8:U79)*12</f>
        <v>138928091.5379715</v>
      </c>
      <c r="V7" s="135">
        <f t="shared" ref="V7:V70" si="1">+$V$5*T7</f>
        <v>151186.53341607261</v>
      </c>
    </row>
    <row r="8" spans="1:22">
      <c r="A8" t="s">
        <v>1440</v>
      </c>
      <c r="B8">
        <v>0</v>
      </c>
      <c r="C8" t="s">
        <v>1441</v>
      </c>
      <c r="D8">
        <v>113</v>
      </c>
      <c r="E8">
        <v>11</v>
      </c>
      <c r="F8">
        <v>1</v>
      </c>
      <c r="G8" s="1">
        <v>44287</v>
      </c>
      <c r="H8" s="1">
        <v>531444</v>
      </c>
      <c r="I8" s="1">
        <v>0</v>
      </c>
      <c r="J8" s="1">
        <v>0</v>
      </c>
      <c r="K8" s="1">
        <v>50000</v>
      </c>
      <c r="L8" s="1">
        <v>0</v>
      </c>
      <c r="M8" s="1">
        <v>0</v>
      </c>
      <c r="N8" s="1">
        <v>0</v>
      </c>
      <c r="O8" s="1">
        <v>581444</v>
      </c>
      <c r="P8" s="218">
        <f>+H8/$H$3</f>
        <v>2.26224997609382E-3</v>
      </c>
      <c r="Q8" s="135">
        <f>+$P$6*P8</f>
        <v>314290.071760536</v>
      </c>
      <c r="R8" s="135">
        <f>+Q8/12</f>
        <v>26190.839313378001</v>
      </c>
      <c r="S8" s="135">
        <f>+R8/F8</f>
        <v>26190.839313378001</v>
      </c>
      <c r="T8" s="218">
        <f>+K8/$K$3</f>
        <v>2.7587826397091671E-3</v>
      </c>
      <c r="U8">
        <f>+S8*F8</f>
        <v>26190.839313378001</v>
      </c>
      <c r="V8" s="135">
        <f t="shared" si="1"/>
        <v>74973.981619856306</v>
      </c>
    </row>
    <row r="9" spans="1:22">
      <c r="A9" t="s">
        <v>1442</v>
      </c>
      <c r="B9">
        <v>0</v>
      </c>
      <c r="C9" t="s">
        <v>1197</v>
      </c>
      <c r="D9">
        <v>113</v>
      </c>
      <c r="E9">
        <v>11</v>
      </c>
      <c r="F9">
        <v>1</v>
      </c>
      <c r="G9" s="1">
        <v>79066</v>
      </c>
      <c r="H9" s="1">
        <v>948792</v>
      </c>
      <c r="I9" s="1">
        <v>0</v>
      </c>
      <c r="J9" s="1">
        <v>0</v>
      </c>
      <c r="K9" s="1">
        <v>131776</v>
      </c>
      <c r="L9" s="1">
        <v>0</v>
      </c>
      <c r="M9" s="1">
        <v>0</v>
      </c>
      <c r="N9" s="1">
        <v>0</v>
      </c>
      <c r="O9" s="1">
        <v>1080568</v>
      </c>
      <c r="P9" s="218">
        <f t="shared" ref="P9:P72" si="2">+H9/$H$3</f>
        <v>4.0388162803945624E-3</v>
      </c>
      <c r="Q9" s="135">
        <f t="shared" ref="Q9:Q72" si="3">+$P$6*P9</f>
        <v>561105.03790770518</v>
      </c>
      <c r="R9" s="135">
        <f t="shared" ref="R9:R72" si="4">+Q9/12</f>
        <v>46758.753158975429</v>
      </c>
      <c r="S9" s="135">
        <f>+R9/F9</f>
        <v>46758.753158975429</v>
      </c>
      <c r="T9" s="218">
        <f t="shared" ref="T9:T72" si="5">+K9/$K$3</f>
        <v>7.2708268226063036E-3</v>
      </c>
      <c r="U9">
        <f t="shared" ref="U9:U72" si="6">+S9*F9</f>
        <v>46758.753158975429</v>
      </c>
      <c r="V9" s="135">
        <f t="shared" si="1"/>
        <v>197595.42803876367</v>
      </c>
    </row>
    <row r="10" spans="1:22">
      <c r="A10" t="s">
        <v>1443</v>
      </c>
      <c r="B10">
        <v>0</v>
      </c>
      <c r="C10" t="s">
        <v>1444</v>
      </c>
      <c r="D10">
        <v>113</v>
      </c>
      <c r="E10">
        <v>11</v>
      </c>
      <c r="F10">
        <v>10</v>
      </c>
      <c r="G10" s="1">
        <v>15207</v>
      </c>
      <c r="H10" s="1">
        <v>1824840</v>
      </c>
      <c r="I10" s="1">
        <v>0</v>
      </c>
      <c r="J10" s="1">
        <v>0</v>
      </c>
      <c r="K10" s="1">
        <v>168490</v>
      </c>
      <c r="L10" s="1">
        <v>0</v>
      </c>
      <c r="M10" s="1">
        <v>0</v>
      </c>
      <c r="N10" s="1">
        <v>0</v>
      </c>
      <c r="O10" s="1">
        <v>1993330</v>
      </c>
      <c r="P10" s="218">
        <f t="shared" si="2"/>
        <v>7.7679760169934121E-3</v>
      </c>
      <c r="Q10" s="135">
        <f t="shared" si="3"/>
        <v>1079190.0831536278</v>
      </c>
      <c r="R10" s="135">
        <f t="shared" si="4"/>
        <v>89932.506929468989</v>
      </c>
      <c r="S10" s="135">
        <f t="shared" ref="S10:S72" si="7">+R10/F10</f>
        <v>8993.2506929468982</v>
      </c>
      <c r="T10" s="218">
        <f t="shared" si="5"/>
        <v>9.2965457392919504E-3</v>
      </c>
      <c r="U10">
        <f t="shared" si="6"/>
        <v>89932.506929468975</v>
      </c>
      <c r="V10" s="135">
        <f t="shared" si="1"/>
        <v>252647.32326259173</v>
      </c>
    </row>
    <row r="11" spans="1:22">
      <c r="A11" t="s">
        <v>1445</v>
      </c>
      <c r="B11">
        <v>0</v>
      </c>
      <c r="C11" t="s">
        <v>1446</v>
      </c>
      <c r="D11">
        <v>113</v>
      </c>
      <c r="E11">
        <v>11</v>
      </c>
      <c r="F11">
        <v>10</v>
      </c>
      <c r="G11" s="1">
        <v>10887</v>
      </c>
      <c r="H11" s="1">
        <v>1306440</v>
      </c>
      <c r="I11" s="1">
        <v>0</v>
      </c>
      <c r="J11" s="1">
        <v>0</v>
      </c>
      <c r="K11" s="1">
        <v>112490</v>
      </c>
      <c r="L11" s="1">
        <v>0</v>
      </c>
      <c r="M11" s="1">
        <v>0</v>
      </c>
      <c r="N11" s="1">
        <v>0</v>
      </c>
      <c r="O11" s="1">
        <v>1418930</v>
      </c>
      <c r="P11" s="218">
        <f t="shared" si="2"/>
        <v>5.5612517194060154E-3</v>
      </c>
      <c r="Q11" s="135">
        <f t="shared" si="3"/>
        <v>772614.08793934016</v>
      </c>
      <c r="R11" s="135">
        <f t="shared" si="4"/>
        <v>64384.507328278349</v>
      </c>
      <c r="S11" s="135">
        <f t="shared" si="7"/>
        <v>6438.4507328278351</v>
      </c>
      <c r="T11" s="218">
        <f t="shared" si="5"/>
        <v>6.2067091828176841E-3</v>
      </c>
      <c r="U11">
        <f t="shared" si="6"/>
        <v>64384.507328278349</v>
      </c>
      <c r="V11" s="135">
        <f t="shared" si="1"/>
        <v>168676.46384835269</v>
      </c>
    </row>
    <row r="12" spans="1:22">
      <c r="A12" t="s">
        <v>1447</v>
      </c>
      <c r="B12">
        <v>0</v>
      </c>
      <c r="C12" t="s">
        <v>1448</v>
      </c>
      <c r="D12">
        <v>113</v>
      </c>
      <c r="E12">
        <v>11</v>
      </c>
      <c r="F12">
        <v>21</v>
      </c>
      <c r="G12" s="1">
        <v>10887</v>
      </c>
      <c r="H12" s="1">
        <v>2743524</v>
      </c>
      <c r="I12" s="1">
        <v>0</v>
      </c>
      <c r="J12" s="1">
        <v>0</v>
      </c>
      <c r="K12" s="1">
        <v>130708</v>
      </c>
      <c r="L12" s="1">
        <v>0</v>
      </c>
      <c r="M12" s="1">
        <v>0</v>
      </c>
      <c r="N12" s="1">
        <v>0</v>
      </c>
      <c r="O12" s="1">
        <v>2874232</v>
      </c>
      <c r="P12" s="218">
        <f t="shared" si="2"/>
        <v>1.1678628610752632E-2</v>
      </c>
      <c r="Q12" s="135">
        <f t="shared" si="3"/>
        <v>1622489.5846726142</v>
      </c>
      <c r="R12" s="135">
        <f t="shared" si="4"/>
        <v>135207.46538938451</v>
      </c>
      <c r="S12" s="135">
        <f t="shared" si="7"/>
        <v>6438.4507328278341</v>
      </c>
      <c r="T12" s="218">
        <f t="shared" si="5"/>
        <v>7.2118992254221158E-3</v>
      </c>
      <c r="U12">
        <f t="shared" si="6"/>
        <v>135207.46538938451</v>
      </c>
      <c r="V12" s="135">
        <f t="shared" si="1"/>
        <v>195993.98379136354</v>
      </c>
    </row>
    <row r="13" spans="1:22">
      <c r="A13" t="s">
        <v>1449</v>
      </c>
      <c r="B13">
        <v>0</v>
      </c>
      <c r="C13" t="s">
        <v>1450</v>
      </c>
      <c r="D13">
        <v>113</v>
      </c>
      <c r="E13">
        <v>11</v>
      </c>
      <c r="F13">
        <v>14</v>
      </c>
      <c r="G13" s="1">
        <v>6800</v>
      </c>
      <c r="H13" s="1">
        <v>1142400</v>
      </c>
      <c r="I13" s="1">
        <v>0</v>
      </c>
      <c r="J13" s="1">
        <v>0</v>
      </c>
      <c r="K13" s="1">
        <v>134065</v>
      </c>
      <c r="L13" s="1">
        <v>0</v>
      </c>
      <c r="M13" s="1">
        <v>0</v>
      </c>
      <c r="N13" s="1">
        <v>0</v>
      </c>
      <c r="O13" s="1">
        <v>1276465</v>
      </c>
      <c r="P13" s="218">
        <f t="shared" si="2"/>
        <v>4.8629665076462998E-3</v>
      </c>
      <c r="Q13" s="135">
        <f t="shared" si="3"/>
        <v>675602.65612037457</v>
      </c>
      <c r="R13" s="135">
        <f t="shared" si="4"/>
        <v>56300.221343364545</v>
      </c>
      <c r="S13" s="135">
        <f t="shared" si="7"/>
        <v>4021.4443816688959</v>
      </c>
      <c r="T13" s="218">
        <f t="shared" si="5"/>
        <v>7.3971238918521896E-3</v>
      </c>
      <c r="U13">
        <f t="shared" si="6"/>
        <v>56300.221343364545</v>
      </c>
      <c r="V13" s="135">
        <f t="shared" si="1"/>
        <v>201027.7369173207</v>
      </c>
    </row>
    <row r="14" spans="1:22">
      <c r="A14" t="s">
        <v>1451</v>
      </c>
      <c r="B14">
        <v>0</v>
      </c>
      <c r="C14" t="s">
        <v>1452</v>
      </c>
      <c r="D14">
        <v>113</v>
      </c>
      <c r="E14">
        <v>11</v>
      </c>
      <c r="F14">
        <v>1</v>
      </c>
      <c r="G14" s="1">
        <v>12118</v>
      </c>
      <c r="H14" s="1">
        <v>145416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145416</v>
      </c>
      <c r="P14" s="218">
        <f t="shared" si="2"/>
        <v>6.1900659810564982E-4</v>
      </c>
      <c r="Q14" s="135">
        <f t="shared" si="3"/>
        <v>85997.405324230029</v>
      </c>
      <c r="R14" s="135">
        <f t="shared" si="4"/>
        <v>7166.450443685836</v>
      </c>
      <c r="S14" s="135">
        <f t="shared" si="7"/>
        <v>7166.450443685836</v>
      </c>
      <c r="T14" s="218">
        <f t="shared" si="5"/>
        <v>0</v>
      </c>
      <c r="U14">
        <f t="shared" si="6"/>
        <v>7166.450443685836</v>
      </c>
      <c r="V14" s="135">
        <f t="shared" si="1"/>
        <v>0</v>
      </c>
    </row>
    <row r="15" spans="1:22">
      <c r="A15" t="s">
        <v>1453</v>
      </c>
      <c r="B15">
        <v>0</v>
      </c>
      <c r="C15" t="s">
        <v>1437</v>
      </c>
      <c r="D15">
        <v>113</v>
      </c>
      <c r="E15">
        <v>11</v>
      </c>
      <c r="F15">
        <v>5</v>
      </c>
      <c r="G15" s="1">
        <v>17196</v>
      </c>
      <c r="H15" s="1">
        <v>1031760</v>
      </c>
      <c r="I15" s="1">
        <v>0</v>
      </c>
      <c r="J15" s="1">
        <v>0</v>
      </c>
      <c r="K15" s="1">
        <v>140306</v>
      </c>
      <c r="L15" s="1">
        <v>0</v>
      </c>
      <c r="M15" s="1">
        <v>0</v>
      </c>
      <c r="N15" s="1">
        <v>0</v>
      </c>
      <c r="O15" s="1">
        <v>1172066</v>
      </c>
      <c r="P15" s="218">
        <f t="shared" si="2"/>
        <v>4.391994331170471E-3</v>
      </c>
      <c r="Q15" s="135">
        <f t="shared" si="3"/>
        <v>610171.39047510293</v>
      </c>
      <c r="R15" s="135">
        <f t="shared" si="4"/>
        <v>50847.615872925242</v>
      </c>
      <c r="S15" s="135">
        <f t="shared" si="7"/>
        <v>10169.523174585049</v>
      </c>
      <c r="T15" s="218">
        <f t="shared" si="5"/>
        <v>7.7414751409406873E-3</v>
      </c>
      <c r="U15">
        <f t="shared" si="6"/>
        <v>50847.615872925242</v>
      </c>
      <c r="V15" s="135">
        <f t="shared" si="1"/>
        <v>210385.98930311113</v>
      </c>
    </row>
    <row r="16" spans="1:22">
      <c r="A16" t="s">
        <v>1454</v>
      </c>
      <c r="B16">
        <v>0</v>
      </c>
      <c r="C16" t="s">
        <v>1455</v>
      </c>
      <c r="D16">
        <v>113</v>
      </c>
      <c r="E16">
        <v>11</v>
      </c>
      <c r="F16">
        <v>6</v>
      </c>
      <c r="G16" s="1">
        <v>21199</v>
      </c>
      <c r="H16" s="1">
        <v>1526328</v>
      </c>
      <c r="I16" s="1">
        <v>0</v>
      </c>
      <c r="J16" s="1">
        <v>0</v>
      </c>
      <c r="K16" s="1">
        <v>120358</v>
      </c>
      <c r="L16" s="1">
        <v>0</v>
      </c>
      <c r="M16" s="1">
        <v>0</v>
      </c>
      <c r="N16" s="1">
        <v>0</v>
      </c>
      <c r="O16" s="1">
        <v>1646686</v>
      </c>
      <c r="P16" s="218">
        <f t="shared" si="2"/>
        <v>6.4972706089660029E-3</v>
      </c>
      <c r="Q16" s="135">
        <f t="shared" si="3"/>
        <v>902653.40590940043</v>
      </c>
      <c r="R16" s="135">
        <f t="shared" si="4"/>
        <v>75221.117159116708</v>
      </c>
      <c r="S16" s="135">
        <f t="shared" si="7"/>
        <v>12536.852859852785</v>
      </c>
      <c r="T16" s="218">
        <f t="shared" si="5"/>
        <v>6.6408312190023178E-3</v>
      </c>
      <c r="U16">
        <f t="shared" si="6"/>
        <v>75221.117159116708</v>
      </c>
      <c r="V16" s="135">
        <f t="shared" si="1"/>
        <v>180474.36959605326</v>
      </c>
    </row>
    <row r="17" spans="1:22">
      <c r="A17" t="s">
        <v>1456</v>
      </c>
      <c r="B17">
        <v>0</v>
      </c>
      <c r="C17" t="s">
        <v>1457</v>
      </c>
      <c r="D17">
        <v>113</v>
      </c>
      <c r="E17">
        <v>11</v>
      </c>
      <c r="F17">
        <v>15</v>
      </c>
      <c r="G17" s="1">
        <v>5558</v>
      </c>
      <c r="H17" s="1">
        <v>1000440</v>
      </c>
      <c r="I17" s="1">
        <v>0</v>
      </c>
      <c r="J17" s="1">
        <v>0</v>
      </c>
      <c r="K17" s="1">
        <v>125184</v>
      </c>
      <c r="L17" s="1">
        <v>0</v>
      </c>
      <c r="M17" s="1">
        <v>0</v>
      </c>
      <c r="N17" s="1">
        <v>0</v>
      </c>
      <c r="O17" s="1">
        <v>1125624</v>
      </c>
      <c r="P17" s="218">
        <f t="shared" si="2"/>
        <v>4.2586714048578993E-3</v>
      </c>
      <c r="Q17" s="135">
        <f t="shared" si="3"/>
        <v>591649.09076423978</v>
      </c>
      <c r="R17" s="135">
        <f t="shared" si="4"/>
        <v>49304.090897019982</v>
      </c>
      <c r="S17" s="135">
        <f t="shared" si="7"/>
        <v>3286.9393931346654</v>
      </c>
      <c r="T17" s="218">
        <f t="shared" si="5"/>
        <v>6.9071089193870469E-3</v>
      </c>
      <c r="U17">
        <f t="shared" si="6"/>
        <v>49304.090897019982</v>
      </c>
      <c r="V17" s="135">
        <f t="shared" si="1"/>
        <v>187710.85830200181</v>
      </c>
    </row>
    <row r="18" spans="1:22">
      <c r="A18" t="s">
        <v>1458</v>
      </c>
      <c r="B18">
        <v>0</v>
      </c>
      <c r="C18" t="s">
        <v>1459</v>
      </c>
      <c r="D18">
        <v>113</v>
      </c>
      <c r="E18">
        <v>11</v>
      </c>
      <c r="F18">
        <v>8</v>
      </c>
      <c r="G18" s="1">
        <v>8865</v>
      </c>
      <c r="H18" s="1">
        <v>851040</v>
      </c>
      <c r="I18" s="1">
        <v>0</v>
      </c>
      <c r="J18" s="1">
        <v>0</v>
      </c>
      <c r="K18" s="1">
        <v>53523</v>
      </c>
      <c r="L18" s="1">
        <v>0</v>
      </c>
      <c r="M18" s="1">
        <v>0</v>
      </c>
      <c r="N18" s="1">
        <v>0</v>
      </c>
      <c r="O18" s="1">
        <v>904563</v>
      </c>
      <c r="P18" s="218">
        <f t="shared" si="2"/>
        <v>3.6227057218726428E-3</v>
      </c>
      <c r="Q18" s="135">
        <f t="shared" si="3"/>
        <v>503295.59214345552</v>
      </c>
      <c r="R18" s="135">
        <f t="shared" si="4"/>
        <v>41941.29934528796</v>
      </c>
      <c r="S18" s="135">
        <f t="shared" si="7"/>
        <v>5242.662418160995</v>
      </c>
      <c r="T18" s="218">
        <f t="shared" si="5"/>
        <v>2.953166464503075E-3</v>
      </c>
      <c r="U18">
        <f t="shared" si="6"/>
        <v>41941.29934528796</v>
      </c>
      <c r="V18" s="135">
        <f t="shared" si="1"/>
        <v>80256.64836479137</v>
      </c>
    </row>
    <row r="19" spans="1:22">
      <c r="A19" t="s">
        <v>1460</v>
      </c>
      <c r="B19">
        <v>0</v>
      </c>
      <c r="C19" t="s">
        <v>1461</v>
      </c>
      <c r="D19">
        <v>113</v>
      </c>
      <c r="E19">
        <v>11</v>
      </c>
      <c r="F19">
        <v>46</v>
      </c>
      <c r="G19" s="1">
        <v>6600</v>
      </c>
      <c r="H19" s="1">
        <v>3643200</v>
      </c>
      <c r="I19" s="1">
        <v>0</v>
      </c>
      <c r="J19" s="1">
        <v>0</v>
      </c>
      <c r="K19" s="1">
        <v>323863</v>
      </c>
      <c r="L19" s="1">
        <v>0</v>
      </c>
      <c r="M19" s="1">
        <v>0</v>
      </c>
      <c r="N19" s="1">
        <v>0</v>
      </c>
      <c r="O19" s="1">
        <v>3967063</v>
      </c>
      <c r="P19" s="218">
        <f t="shared" si="2"/>
        <v>1.5508367980266981E-2</v>
      </c>
      <c r="Q19" s="135">
        <f t="shared" si="3"/>
        <v>2154547.9663670766</v>
      </c>
      <c r="R19" s="135">
        <f t="shared" si="4"/>
        <v>179545.66386392305</v>
      </c>
      <c r="S19" s="135">
        <f t="shared" si="7"/>
        <v>3903.1666057374578</v>
      </c>
      <c r="T19" s="218">
        <f t="shared" si="5"/>
        <v>1.7869352440882599E-2</v>
      </c>
      <c r="U19">
        <f t="shared" si="6"/>
        <v>179545.66386392305</v>
      </c>
      <c r="V19" s="135">
        <f t="shared" si="1"/>
        <v>485625.97218703042</v>
      </c>
    </row>
    <row r="20" spans="1:22">
      <c r="A20" t="s">
        <v>1462</v>
      </c>
      <c r="B20">
        <v>0</v>
      </c>
      <c r="C20" t="s">
        <v>1450</v>
      </c>
      <c r="D20">
        <v>113</v>
      </c>
      <c r="E20">
        <v>11</v>
      </c>
      <c r="F20">
        <v>6</v>
      </c>
      <c r="G20" s="1">
        <v>7739</v>
      </c>
      <c r="H20" s="1">
        <v>557208</v>
      </c>
      <c r="I20" s="1">
        <v>0</v>
      </c>
      <c r="J20" s="1">
        <v>0</v>
      </c>
      <c r="K20" s="1">
        <v>72308</v>
      </c>
      <c r="L20" s="1">
        <v>0</v>
      </c>
      <c r="M20" s="1">
        <v>0</v>
      </c>
      <c r="N20" s="1">
        <v>0</v>
      </c>
      <c r="O20" s="1">
        <v>629516</v>
      </c>
      <c r="P20" s="218">
        <f t="shared" si="2"/>
        <v>2.3719221304206754E-3</v>
      </c>
      <c r="Q20" s="135">
        <f t="shared" si="3"/>
        <v>329526.61485602387</v>
      </c>
      <c r="R20" s="135">
        <f t="shared" si="4"/>
        <v>27460.55123800199</v>
      </c>
      <c r="S20" s="135">
        <f t="shared" si="7"/>
        <v>4576.7585396669983</v>
      </c>
      <c r="T20" s="218">
        <f t="shared" si="5"/>
        <v>3.9896411022418091E-3</v>
      </c>
      <c r="U20">
        <f t="shared" si="6"/>
        <v>27460.55123800199</v>
      </c>
      <c r="V20" s="135">
        <f t="shared" si="1"/>
        <v>108424.37325937139</v>
      </c>
    </row>
    <row r="21" spans="1:22">
      <c r="A21" t="s">
        <v>1463</v>
      </c>
      <c r="B21">
        <v>0</v>
      </c>
      <c r="C21" t="s">
        <v>1464</v>
      </c>
      <c r="D21">
        <v>113</v>
      </c>
      <c r="E21">
        <v>11</v>
      </c>
      <c r="F21">
        <v>500</v>
      </c>
      <c r="G21" s="1">
        <v>16860</v>
      </c>
      <c r="H21" s="1">
        <v>101160000</v>
      </c>
      <c r="I21" s="1">
        <v>0</v>
      </c>
      <c r="J21" s="1">
        <v>0</v>
      </c>
      <c r="K21" s="1">
        <v>4505865</v>
      </c>
      <c r="L21" s="1">
        <v>0</v>
      </c>
      <c r="M21" s="1">
        <v>0</v>
      </c>
      <c r="N21" s="1">
        <v>0</v>
      </c>
      <c r="O21" s="1">
        <v>105665865</v>
      </c>
      <c r="P21" s="218">
        <f t="shared" si="2"/>
        <v>0.43061772751531835</v>
      </c>
      <c r="Q21" s="135">
        <f t="shared" si="3"/>
        <v>59824899.066121399</v>
      </c>
      <c r="R21" s="135">
        <f t="shared" si="4"/>
        <v>4985408.2555101169</v>
      </c>
      <c r="S21" s="135">
        <f t="shared" si="7"/>
        <v>9970.8165110202335</v>
      </c>
      <c r="T21" s="218">
        <f t="shared" si="5"/>
        <v>0.24861404277746291</v>
      </c>
      <c r="U21">
        <f t="shared" si="6"/>
        <v>4985408.2555101169</v>
      </c>
      <c r="V21" s="135">
        <f t="shared" si="1"/>
        <v>6756452.7938310755</v>
      </c>
    </row>
    <row r="22" spans="1:22">
      <c r="A22" t="s">
        <v>1465</v>
      </c>
      <c r="B22">
        <v>0</v>
      </c>
      <c r="C22" t="s">
        <v>1465</v>
      </c>
      <c r="D22">
        <v>113</v>
      </c>
      <c r="E22">
        <v>11</v>
      </c>
      <c r="F22">
        <v>142</v>
      </c>
      <c r="G22" s="1">
        <v>10857</v>
      </c>
      <c r="H22" s="1">
        <v>18500328</v>
      </c>
      <c r="I22" s="1">
        <v>0</v>
      </c>
      <c r="J22" s="1">
        <v>0</v>
      </c>
      <c r="K22" s="1">
        <v>911561</v>
      </c>
      <c r="L22" s="1">
        <v>0</v>
      </c>
      <c r="M22" s="1">
        <v>0</v>
      </c>
      <c r="N22" s="1">
        <v>0</v>
      </c>
      <c r="O22" s="1">
        <v>19411889</v>
      </c>
      <c r="P22" s="218">
        <f t="shared" si="2"/>
        <v>7.8752166880664443E-2</v>
      </c>
      <c r="Q22" s="135">
        <f t="shared" si="3"/>
        <v>10940888.249210555</v>
      </c>
      <c r="R22" s="135">
        <f t="shared" si="4"/>
        <v>911740.68743421289</v>
      </c>
      <c r="S22" s="135">
        <f t="shared" si="7"/>
        <v>6420.7090664381185</v>
      </c>
      <c r="T22" s="218">
        <f t="shared" si="5"/>
        <v>5.0295973236718555E-2</v>
      </c>
      <c r="U22">
        <f t="shared" si="6"/>
        <v>911740.68743421277</v>
      </c>
      <c r="V22" s="135">
        <f t="shared" si="1"/>
        <v>1366867.1531875564</v>
      </c>
    </row>
    <row r="23" spans="1:22">
      <c r="A23" t="s">
        <v>1466</v>
      </c>
      <c r="B23">
        <v>0</v>
      </c>
      <c r="C23" t="s">
        <v>1467</v>
      </c>
      <c r="D23">
        <v>113</v>
      </c>
      <c r="E23">
        <v>11</v>
      </c>
      <c r="F23">
        <v>2</v>
      </c>
      <c r="G23" s="1">
        <v>6000</v>
      </c>
      <c r="H23" s="1">
        <v>144000</v>
      </c>
      <c r="I23" s="1">
        <v>0</v>
      </c>
      <c r="J23" s="1">
        <v>0</v>
      </c>
      <c r="K23" s="1">
        <v>14071</v>
      </c>
      <c r="L23" s="1">
        <v>0</v>
      </c>
      <c r="M23" s="1">
        <v>0</v>
      </c>
      <c r="N23" s="1">
        <v>0</v>
      </c>
      <c r="O23" s="1">
        <v>158071</v>
      </c>
      <c r="P23" s="218">
        <f t="shared" si="2"/>
        <v>6.1297897155205454E-4</v>
      </c>
      <c r="Q23" s="135">
        <f t="shared" si="3"/>
        <v>85159.998670635439</v>
      </c>
      <c r="R23" s="135">
        <f t="shared" si="4"/>
        <v>7096.6665558862869</v>
      </c>
      <c r="S23" s="135">
        <f t="shared" si="7"/>
        <v>3548.3332779431435</v>
      </c>
      <c r="T23" s="218">
        <f t="shared" si="5"/>
        <v>7.7637661046695374E-4</v>
      </c>
      <c r="U23">
        <f t="shared" si="6"/>
        <v>7096.6665558862869</v>
      </c>
      <c r="V23" s="135">
        <f t="shared" si="1"/>
        <v>21099.177907459958</v>
      </c>
    </row>
    <row r="24" spans="1:22">
      <c r="A24" t="s">
        <v>1468</v>
      </c>
      <c r="B24">
        <v>0</v>
      </c>
      <c r="C24" t="s">
        <v>1469</v>
      </c>
      <c r="D24">
        <v>113</v>
      </c>
      <c r="E24">
        <v>11</v>
      </c>
      <c r="F24">
        <v>26</v>
      </c>
      <c r="G24" s="1">
        <v>7317</v>
      </c>
      <c r="H24" s="1">
        <v>2282904</v>
      </c>
      <c r="I24" s="1">
        <v>0</v>
      </c>
      <c r="J24" s="1">
        <v>0</v>
      </c>
      <c r="K24" s="1">
        <v>203606</v>
      </c>
      <c r="L24" s="1">
        <v>0</v>
      </c>
      <c r="M24" s="1">
        <v>0</v>
      </c>
      <c r="N24" s="1">
        <v>0</v>
      </c>
      <c r="O24" s="1">
        <v>2486510</v>
      </c>
      <c r="P24" s="218">
        <f t="shared" si="2"/>
        <v>9.7178621255004979E-3</v>
      </c>
      <c r="Q24" s="135">
        <f t="shared" si="3"/>
        <v>1350084.0389249192</v>
      </c>
      <c r="R24" s="135">
        <f t="shared" si="4"/>
        <v>112507.00324374327</v>
      </c>
      <c r="S24" s="135">
        <f t="shared" si="7"/>
        <v>4327.192432451664</v>
      </c>
      <c r="T24" s="218">
        <f t="shared" si="5"/>
        <v>1.1234093962812493E-2</v>
      </c>
      <c r="U24">
        <f t="shared" si="6"/>
        <v>112507.00324374327</v>
      </c>
      <c r="V24" s="135">
        <f t="shared" si="1"/>
        <v>305303.05003384926</v>
      </c>
    </row>
    <row r="25" spans="1:22">
      <c r="A25" t="s">
        <v>1470</v>
      </c>
      <c r="B25">
        <v>0</v>
      </c>
      <c r="C25" t="s">
        <v>1471</v>
      </c>
      <c r="D25">
        <v>113</v>
      </c>
      <c r="E25">
        <v>11</v>
      </c>
      <c r="F25">
        <v>11</v>
      </c>
      <c r="G25" s="1">
        <v>6979</v>
      </c>
      <c r="H25" s="1">
        <v>921228</v>
      </c>
      <c r="I25" s="1">
        <v>0</v>
      </c>
      <c r="J25" s="1">
        <v>0</v>
      </c>
      <c r="K25" s="1">
        <v>64300</v>
      </c>
      <c r="L25" s="1">
        <v>0</v>
      </c>
      <c r="M25" s="1">
        <v>0</v>
      </c>
      <c r="N25" s="1">
        <v>0</v>
      </c>
      <c r="O25" s="1">
        <v>985528</v>
      </c>
      <c r="P25" s="218">
        <f t="shared" si="2"/>
        <v>3.9214818889233066E-3</v>
      </c>
      <c r="Q25" s="135">
        <f t="shared" si="3"/>
        <v>544803.99482883443</v>
      </c>
      <c r="R25" s="135">
        <f t="shared" si="4"/>
        <v>45400.332902402872</v>
      </c>
      <c r="S25" s="135">
        <f t="shared" si="7"/>
        <v>4127.3029911275335</v>
      </c>
      <c r="T25" s="218">
        <f t="shared" si="5"/>
        <v>3.5477944746659888E-3</v>
      </c>
      <c r="U25">
        <f t="shared" si="6"/>
        <v>45400.332902402864</v>
      </c>
      <c r="V25" s="135">
        <f t="shared" si="1"/>
        <v>96416.540363135195</v>
      </c>
    </row>
    <row r="26" spans="1:22">
      <c r="A26" t="s">
        <v>1472</v>
      </c>
      <c r="B26">
        <v>0</v>
      </c>
      <c r="C26" t="s">
        <v>1461</v>
      </c>
      <c r="D26">
        <v>113</v>
      </c>
      <c r="E26">
        <v>11</v>
      </c>
      <c r="F26">
        <v>25</v>
      </c>
      <c r="G26" s="1">
        <v>10000</v>
      </c>
      <c r="H26" s="1">
        <v>3000000</v>
      </c>
      <c r="I26" s="1">
        <v>0</v>
      </c>
      <c r="J26" s="1">
        <v>0</v>
      </c>
      <c r="K26" s="1">
        <v>273270</v>
      </c>
      <c r="L26" s="1">
        <v>0</v>
      </c>
      <c r="M26" s="1">
        <v>0</v>
      </c>
      <c r="N26" s="1">
        <v>0</v>
      </c>
      <c r="O26" s="1">
        <v>3273270</v>
      </c>
      <c r="P26" s="218">
        <f t="shared" si="2"/>
        <v>1.2770395240667804E-2</v>
      </c>
      <c r="Q26" s="135">
        <f t="shared" si="3"/>
        <v>1774166.6389715718</v>
      </c>
      <c r="R26" s="135">
        <f t="shared" si="4"/>
        <v>147847.21991429766</v>
      </c>
      <c r="S26" s="135">
        <f t="shared" si="7"/>
        <v>5913.8887965719068</v>
      </c>
      <c r="T26" s="218">
        <f t="shared" si="5"/>
        <v>1.5077850639066481E-2</v>
      </c>
      <c r="U26">
        <f t="shared" si="6"/>
        <v>147847.21991429766</v>
      </c>
      <c r="V26" s="135">
        <f t="shared" si="1"/>
        <v>409762.79914516257</v>
      </c>
    </row>
    <row r="27" spans="1:22">
      <c r="A27" t="s">
        <v>1473</v>
      </c>
      <c r="B27">
        <v>0</v>
      </c>
      <c r="C27" t="s">
        <v>1474</v>
      </c>
      <c r="D27">
        <v>113</v>
      </c>
      <c r="E27">
        <v>11</v>
      </c>
      <c r="F27">
        <v>2</v>
      </c>
      <c r="G27" s="1">
        <v>6647</v>
      </c>
      <c r="H27" s="1">
        <v>159528</v>
      </c>
      <c r="I27" s="1">
        <v>0</v>
      </c>
      <c r="J27" s="1">
        <v>0</v>
      </c>
      <c r="K27" s="1">
        <v>33146</v>
      </c>
      <c r="L27" s="1">
        <v>0</v>
      </c>
      <c r="M27" s="1">
        <v>0</v>
      </c>
      <c r="N27" s="1">
        <v>0</v>
      </c>
      <c r="O27" s="1">
        <v>192674</v>
      </c>
      <c r="P27" s="218">
        <f t="shared" si="2"/>
        <v>6.7907853731775112E-4</v>
      </c>
      <c r="Q27" s="135">
        <f t="shared" si="3"/>
        <v>94343.085193952298</v>
      </c>
      <c r="R27" s="135">
        <f t="shared" si="4"/>
        <v>7861.9237661626912</v>
      </c>
      <c r="S27" s="135">
        <f t="shared" si="7"/>
        <v>3930.9618830813456</v>
      </c>
      <c r="T27" s="218">
        <f t="shared" si="5"/>
        <v>1.8288521875160009E-3</v>
      </c>
      <c r="U27">
        <f t="shared" si="6"/>
        <v>7861.9237661626912</v>
      </c>
      <c r="V27" s="135">
        <f t="shared" si="1"/>
        <v>49701.751895435133</v>
      </c>
    </row>
    <row r="28" spans="1:22">
      <c r="A28" t="s">
        <v>1475</v>
      </c>
      <c r="B28">
        <v>0</v>
      </c>
      <c r="C28" t="s">
        <v>1476</v>
      </c>
      <c r="D28">
        <v>113</v>
      </c>
      <c r="E28">
        <v>11</v>
      </c>
      <c r="F28">
        <v>1</v>
      </c>
      <c r="G28" s="1">
        <v>42214</v>
      </c>
      <c r="H28" s="1">
        <v>506568</v>
      </c>
      <c r="I28" s="1">
        <v>0</v>
      </c>
      <c r="J28" s="1">
        <v>0</v>
      </c>
      <c r="K28" s="1">
        <v>21880</v>
      </c>
      <c r="L28" s="1">
        <v>0</v>
      </c>
      <c r="M28" s="1">
        <v>0</v>
      </c>
      <c r="N28" s="1">
        <v>0</v>
      </c>
      <c r="O28" s="1">
        <v>528448</v>
      </c>
      <c r="P28" s="218">
        <f t="shared" si="2"/>
        <v>2.1563578587582028E-3</v>
      </c>
      <c r="Q28" s="135">
        <f t="shared" si="3"/>
        <v>299578.68199018377</v>
      </c>
      <c r="R28" s="135">
        <f t="shared" si="4"/>
        <v>24964.890165848647</v>
      </c>
      <c r="S28" s="135">
        <f t="shared" si="7"/>
        <v>24964.890165848647</v>
      </c>
      <c r="T28" s="218">
        <f t="shared" si="5"/>
        <v>1.2072432831367315E-3</v>
      </c>
      <c r="U28">
        <f t="shared" si="6"/>
        <v>24964.890165848647</v>
      </c>
      <c r="V28" s="135">
        <f t="shared" si="1"/>
        <v>32808.614356849117</v>
      </c>
    </row>
    <row r="29" spans="1:22">
      <c r="A29" t="s">
        <v>1477</v>
      </c>
      <c r="B29">
        <v>0</v>
      </c>
      <c r="C29" t="s">
        <v>1478</v>
      </c>
      <c r="D29">
        <v>113</v>
      </c>
      <c r="E29">
        <v>11</v>
      </c>
      <c r="F29">
        <v>11</v>
      </c>
      <c r="G29" s="1">
        <v>33086</v>
      </c>
      <c r="H29" s="1">
        <v>4367352</v>
      </c>
      <c r="I29" s="1">
        <v>0</v>
      </c>
      <c r="J29" s="1">
        <v>0</v>
      </c>
      <c r="K29" s="1">
        <v>603925</v>
      </c>
      <c r="L29" s="1">
        <v>0</v>
      </c>
      <c r="M29" s="1">
        <v>0</v>
      </c>
      <c r="N29" s="1">
        <v>0</v>
      </c>
      <c r="O29" s="1">
        <v>4971277</v>
      </c>
      <c r="P29" s="218">
        <f t="shared" si="2"/>
        <v>1.859093706504034E-2</v>
      </c>
      <c r="Q29" s="135">
        <f t="shared" si="3"/>
        <v>2582803.4063485907</v>
      </c>
      <c r="R29" s="135">
        <f t="shared" si="4"/>
        <v>215233.61719571589</v>
      </c>
      <c r="S29" s="135">
        <f t="shared" si="7"/>
        <v>19566.692472337807</v>
      </c>
      <c r="T29" s="218">
        <f t="shared" si="5"/>
        <v>3.3321956113727173E-2</v>
      </c>
      <c r="U29">
        <f t="shared" si="6"/>
        <v>215233.61719571587</v>
      </c>
      <c r="V29" s="135">
        <f t="shared" si="1"/>
        <v>905573.23699543427</v>
      </c>
    </row>
    <row r="30" spans="1:22">
      <c r="A30" t="s">
        <v>1479</v>
      </c>
      <c r="B30">
        <v>0</v>
      </c>
      <c r="C30" t="s">
        <v>1480</v>
      </c>
      <c r="D30">
        <v>113</v>
      </c>
      <c r="E30">
        <v>11</v>
      </c>
      <c r="F30">
        <v>6</v>
      </c>
      <c r="G30" s="1">
        <v>21199</v>
      </c>
      <c r="H30" s="1">
        <v>1526328</v>
      </c>
      <c r="I30" s="1">
        <v>0</v>
      </c>
      <c r="J30" s="1">
        <v>0</v>
      </c>
      <c r="K30" s="1">
        <v>124381</v>
      </c>
      <c r="L30" s="1">
        <v>0</v>
      </c>
      <c r="M30" s="1">
        <v>0</v>
      </c>
      <c r="N30" s="1">
        <v>0</v>
      </c>
      <c r="O30" s="1">
        <v>1650709</v>
      </c>
      <c r="P30" s="218">
        <f t="shared" si="2"/>
        <v>6.4972706089660029E-3</v>
      </c>
      <c r="Q30" s="135">
        <f t="shared" si="3"/>
        <v>902653.40590940043</v>
      </c>
      <c r="R30" s="135">
        <f t="shared" si="4"/>
        <v>75221.117159116708</v>
      </c>
      <c r="S30" s="135">
        <f t="shared" si="7"/>
        <v>12536.852859852785</v>
      </c>
      <c r="T30" s="218">
        <f t="shared" si="5"/>
        <v>6.8628028701933179E-3</v>
      </c>
      <c r="U30">
        <f t="shared" si="6"/>
        <v>75221.117159116708</v>
      </c>
      <c r="V30" s="135">
        <f t="shared" si="1"/>
        <v>186506.77615718692</v>
      </c>
    </row>
    <row r="31" spans="1:22">
      <c r="A31" t="s">
        <v>1481</v>
      </c>
      <c r="B31">
        <v>0</v>
      </c>
      <c r="C31" t="s">
        <v>1482</v>
      </c>
      <c r="D31">
        <v>113</v>
      </c>
      <c r="E31">
        <v>11</v>
      </c>
      <c r="F31">
        <v>47</v>
      </c>
      <c r="G31" s="1">
        <v>21199</v>
      </c>
      <c r="H31" s="1">
        <v>11956236</v>
      </c>
      <c r="I31" s="1">
        <v>0</v>
      </c>
      <c r="J31" s="1">
        <v>0</v>
      </c>
      <c r="K31" s="1">
        <v>1280134</v>
      </c>
      <c r="L31" s="1">
        <v>0</v>
      </c>
      <c r="M31" s="1">
        <v>0</v>
      </c>
      <c r="N31" s="1">
        <v>0</v>
      </c>
      <c r="O31" s="1">
        <v>13236370</v>
      </c>
      <c r="P31" s="218">
        <f t="shared" si="2"/>
        <v>5.0895286436900354E-2</v>
      </c>
      <c r="Q31" s="135">
        <f t="shared" si="3"/>
        <v>7070785.0129569704</v>
      </c>
      <c r="R31" s="135">
        <f t="shared" si="4"/>
        <v>589232.08441308083</v>
      </c>
      <c r="S31" s="135">
        <f t="shared" si="7"/>
        <v>12536.852859852783</v>
      </c>
      <c r="T31" s="218">
        <f t="shared" si="5"/>
        <v>7.0632229114029096E-2</v>
      </c>
      <c r="U31">
        <f t="shared" si="6"/>
        <v>589232.08441308083</v>
      </c>
      <c r="V31" s="135">
        <f t="shared" si="1"/>
        <v>1919534.8597390624</v>
      </c>
    </row>
    <row r="32" spans="1:22">
      <c r="A32" t="s">
        <v>1483</v>
      </c>
      <c r="B32">
        <v>0</v>
      </c>
      <c r="C32" t="s">
        <v>1484</v>
      </c>
      <c r="D32">
        <v>113</v>
      </c>
      <c r="E32">
        <v>11</v>
      </c>
      <c r="F32">
        <v>1</v>
      </c>
      <c r="G32" s="1">
        <v>7040</v>
      </c>
      <c r="H32" s="1">
        <v>84480</v>
      </c>
      <c r="I32" s="1">
        <v>0</v>
      </c>
      <c r="J32" s="1">
        <v>0</v>
      </c>
      <c r="K32" s="1">
        <v>15738</v>
      </c>
      <c r="L32" s="1">
        <v>0</v>
      </c>
      <c r="M32" s="1">
        <v>0</v>
      </c>
      <c r="N32" s="1">
        <v>0</v>
      </c>
      <c r="O32" s="1">
        <v>100218</v>
      </c>
      <c r="P32" s="218">
        <f t="shared" si="2"/>
        <v>3.5961432997720535E-4</v>
      </c>
      <c r="Q32" s="135">
        <f t="shared" si="3"/>
        <v>49960.532553439465</v>
      </c>
      <c r="R32" s="135">
        <f t="shared" si="4"/>
        <v>4163.3777127866224</v>
      </c>
      <c r="S32" s="135">
        <f t="shared" si="7"/>
        <v>4163.3777127866224</v>
      </c>
      <c r="T32" s="218">
        <f t="shared" si="5"/>
        <v>8.6835442367485735E-4</v>
      </c>
      <c r="U32">
        <f t="shared" si="6"/>
        <v>4163.3777127866224</v>
      </c>
      <c r="V32" s="135">
        <f t="shared" si="1"/>
        <v>23598.810454665967</v>
      </c>
    </row>
    <row r="33" spans="1:22">
      <c r="A33" t="s">
        <v>1485</v>
      </c>
      <c r="B33">
        <v>0</v>
      </c>
      <c r="C33" t="s">
        <v>1461</v>
      </c>
      <c r="D33">
        <v>113</v>
      </c>
      <c r="E33">
        <v>11</v>
      </c>
      <c r="F33">
        <v>2</v>
      </c>
      <c r="G33" s="1">
        <v>5360</v>
      </c>
      <c r="H33" s="1">
        <v>128640</v>
      </c>
      <c r="I33" s="1">
        <v>0</v>
      </c>
      <c r="J33" s="1">
        <v>0</v>
      </c>
      <c r="K33" s="1">
        <v>5614</v>
      </c>
      <c r="L33" s="1">
        <v>0</v>
      </c>
      <c r="M33" s="1">
        <v>0</v>
      </c>
      <c r="N33" s="1">
        <v>0</v>
      </c>
      <c r="O33" s="1">
        <v>134254</v>
      </c>
      <c r="P33" s="218">
        <f t="shared" si="2"/>
        <v>5.4759454791983547E-4</v>
      </c>
      <c r="Q33" s="135">
        <f t="shared" si="3"/>
        <v>76076.265479100999</v>
      </c>
      <c r="R33" s="135">
        <f t="shared" si="4"/>
        <v>6339.6887899250833</v>
      </c>
      <c r="S33" s="135">
        <f t="shared" si="7"/>
        <v>3169.8443949625416</v>
      </c>
      <c r="T33" s="218">
        <f t="shared" si="5"/>
        <v>3.0975611478654524E-4</v>
      </c>
      <c r="U33">
        <f t="shared" si="6"/>
        <v>6339.6887899250833</v>
      </c>
      <c r="V33" s="135">
        <f t="shared" si="1"/>
        <v>8418.0786562774647</v>
      </c>
    </row>
    <row r="34" spans="1:22">
      <c r="A34" t="s">
        <v>1486</v>
      </c>
      <c r="B34">
        <v>0</v>
      </c>
      <c r="C34" t="s">
        <v>1487</v>
      </c>
      <c r="D34">
        <v>113</v>
      </c>
      <c r="E34">
        <v>11</v>
      </c>
      <c r="F34">
        <v>28</v>
      </c>
      <c r="G34" s="1">
        <v>11974</v>
      </c>
      <c r="H34" s="1">
        <v>4023264</v>
      </c>
      <c r="I34" s="1">
        <v>0</v>
      </c>
      <c r="J34" s="1">
        <v>0</v>
      </c>
      <c r="K34" s="1">
        <v>296458</v>
      </c>
      <c r="L34" s="1">
        <v>0</v>
      </c>
      <c r="M34" s="1">
        <v>0</v>
      </c>
      <c r="N34" s="1">
        <v>0</v>
      </c>
      <c r="O34" s="1">
        <v>4319722</v>
      </c>
      <c r="P34" s="218">
        <f t="shared" si="2"/>
        <v>1.7126223812516703E-2</v>
      </c>
      <c r="Q34" s="135">
        <f t="shared" si="3"/>
        <v>2379313.5895251073</v>
      </c>
      <c r="R34" s="135">
        <f t="shared" si="4"/>
        <v>198276.13246042561</v>
      </c>
      <c r="S34" s="135">
        <f t="shared" si="7"/>
        <v>7081.2904450152</v>
      </c>
      <c r="T34" s="218">
        <f t="shared" si="5"/>
        <v>1.6357263676058005E-2</v>
      </c>
      <c r="U34">
        <f t="shared" si="6"/>
        <v>198276.13246042561</v>
      </c>
      <c r="V34" s="135">
        <f t="shared" si="1"/>
        <v>444532.73286118719</v>
      </c>
    </row>
    <row r="35" spans="1:22">
      <c r="A35" t="s">
        <v>1488</v>
      </c>
      <c r="B35">
        <v>0</v>
      </c>
      <c r="C35" t="s">
        <v>1489</v>
      </c>
      <c r="D35">
        <v>113</v>
      </c>
      <c r="E35">
        <v>11</v>
      </c>
      <c r="F35">
        <v>7</v>
      </c>
      <c r="G35" s="1">
        <v>9686</v>
      </c>
      <c r="H35" s="1">
        <v>813624</v>
      </c>
      <c r="I35" s="1">
        <v>0</v>
      </c>
      <c r="J35" s="1">
        <v>0</v>
      </c>
      <c r="K35" s="1">
        <v>65258</v>
      </c>
      <c r="L35" s="1">
        <v>0</v>
      </c>
      <c r="M35" s="1">
        <v>0</v>
      </c>
      <c r="N35" s="1">
        <v>0</v>
      </c>
      <c r="O35" s="1">
        <v>878882</v>
      </c>
      <c r="P35" s="218">
        <f t="shared" si="2"/>
        <v>3.4634333524310337E-3</v>
      </c>
      <c r="Q35" s="135">
        <f t="shared" si="3"/>
        <v>481168.18582220207</v>
      </c>
      <c r="R35" s="135">
        <f t="shared" si="4"/>
        <v>40097.348818516839</v>
      </c>
      <c r="S35" s="135">
        <f t="shared" si="7"/>
        <v>5728.1926883595488</v>
      </c>
      <c r="T35" s="218">
        <f t="shared" si="5"/>
        <v>3.6006527500428162E-3</v>
      </c>
      <c r="U35">
        <f t="shared" si="6"/>
        <v>40097.348818516839</v>
      </c>
      <c r="V35" s="135">
        <f t="shared" si="1"/>
        <v>97853.04185097164</v>
      </c>
    </row>
    <row r="36" spans="1:22">
      <c r="A36" t="s">
        <v>1490</v>
      </c>
      <c r="B36">
        <v>0</v>
      </c>
      <c r="C36" t="s">
        <v>1450</v>
      </c>
      <c r="D36">
        <v>113</v>
      </c>
      <c r="E36">
        <v>11</v>
      </c>
      <c r="F36">
        <v>1</v>
      </c>
      <c r="G36" s="1">
        <v>6000</v>
      </c>
      <c r="H36" s="1">
        <v>72000</v>
      </c>
      <c r="I36" s="1">
        <v>0</v>
      </c>
      <c r="J36" s="1">
        <v>0</v>
      </c>
      <c r="K36" s="1">
        <v>10000</v>
      </c>
      <c r="L36" s="1">
        <v>0</v>
      </c>
      <c r="M36" s="1">
        <v>0</v>
      </c>
      <c r="N36" s="1">
        <v>0</v>
      </c>
      <c r="O36" s="1">
        <v>82000</v>
      </c>
      <c r="P36" s="218">
        <f t="shared" si="2"/>
        <v>3.0648948577602727E-4</v>
      </c>
      <c r="Q36" s="135">
        <f t="shared" si="3"/>
        <v>42579.99933531772</v>
      </c>
      <c r="R36" s="135">
        <f t="shared" si="4"/>
        <v>3548.3332779431435</v>
      </c>
      <c r="S36" s="135">
        <f t="shared" si="7"/>
        <v>3548.3332779431435</v>
      </c>
      <c r="T36" s="218">
        <f t="shared" si="5"/>
        <v>5.5175652794183341E-4</v>
      </c>
      <c r="U36">
        <f t="shared" si="6"/>
        <v>3548.3332779431435</v>
      </c>
      <c r="V36" s="135">
        <f t="shared" si="1"/>
        <v>14994.796323971259</v>
      </c>
    </row>
    <row r="37" spans="1:22">
      <c r="A37" t="s">
        <v>1491</v>
      </c>
      <c r="B37">
        <v>0</v>
      </c>
      <c r="C37" t="s">
        <v>1492</v>
      </c>
      <c r="D37">
        <v>113</v>
      </c>
      <c r="E37">
        <v>11</v>
      </c>
      <c r="F37">
        <v>7</v>
      </c>
      <c r="G37" s="1">
        <v>11257</v>
      </c>
      <c r="H37" s="1">
        <v>945588</v>
      </c>
      <c r="I37" s="1">
        <v>0</v>
      </c>
      <c r="J37" s="1">
        <v>0</v>
      </c>
      <c r="K37" s="1">
        <v>108771</v>
      </c>
      <c r="L37" s="1">
        <v>0</v>
      </c>
      <c r="M37" s="1">
        <v>0</v>
      </c>
      <c r="N37" s="1">
        <v>0</v>
      </c>
      <c r="O37" s="1">
        <v>1054359</v>
      </c>
      <c r="P37" s="218">
        <f t="shared" si="2"/>
        <v>4.0251774982775291E-3</v>
      </c>
      <c r="Q37" s="135">
        <f t="shared" si="3"/>
        <v>559210.22793728358</v>
      </c>
      <c r="R37" s="135">
        <f t="shared" si="4"/>
        <v>46600.852328106965</v>
      </c>
      <c r="S37" s="135">
        <f t="shared" si="7"/>
        <v>6657.2646183009947</v>
      </c>
      <c r="T37" s="218">
        <f t="shared" si="5"/>
        <v>6.0015109300761158E-3</v>
      </c>
      <c r="U37">
        <f t="shared" si="6"/>
        <v>46600.852328106965</v>
      </c>
      <c r="V37" s="135">
        <f t="shared" si="1"/>
        <v>163099.89909546779</v>
      </c>
    </row>
    <row r="38" spans="1:22">
      <c r="A38" t="s">
        <v>1493</v>
      </c>
      <c r="B38">
        <v>0</v>
      </c>
      <c r="C38" t="s">
        <v>1494</v>
      </c>
      <c r="D38">
        <v>113</v>
      </c>
      <c r="E38">
        <v>11</v>
      </c>
      <c r="F38">
        <v>27</v>
      </c>
      <c r="G38" s="1">
        <v>6853</v>
      </c>
      <c r="H38" s="1">
        <v>2220372</v>
      </c>
      <c r="I38" s="1">
        <v>0</v>
      </c>
      <c r="J38" s="1">
        <v>0</v>
      </c>
      <c r="K38" s="1">
        <v>199160</v>
      </c>
      <c r="L38" s="1">
        <v>0</v>
      </c>
      <c r="M38" s="1">
        <v>0</v>
      </c>
      <c r="N38" s="1">
        <v>0</v>
      </c>
      <c r="O38" s="1">
        <v>2419532</v>
      </c>
      <c r="P38" s="218">
        <f t="shared" si="2"/>
        <v>9.4516760071040179E-3</v>
      </c>
      <c r="Q38" s="135">
        <f t="shared" si="3"/>
        <v>1313103.3095021956</v>
      </c>
      <c r="R38" s="135">
        <f t="shared" si="4"/>
        <v>109425.27579184964</v>
      </c>
      <c r="S38" s="135">
        <f t="shared" si="7"/>
        <v>4052.7879922907273</v>
      </c>
      <c r="T38" s="218">
        <f t="shared" si="5"/>
        <v>1.0988783010489554E-2</v>
      </c>
      <c r="U38">
        <f t="shared" si="6"/>
        <v>109425.27579184964</v>
      </c>
      <c r="V38" s="135">
        <f t="shared" si="1"/>
        <v>298636.36358821159</v>
      </c>
    </row>
    <row r="39" spans="1:22">
      <c r="A39" t="s">
        <v>1495</v>
      </c>
      <c r="B39">
        <v>0</v>
      </c>
      <c r="C39" t="s">
        <v>1496</v>
      </c>
      <c r="D39">
        <v>113</v>
      </c>
      <c r="E39">
        <v>11</v>
      </c>
      <c r="F39">
        <v>3</v>
      </c>
      <c r="G39" s="1">
        <v>19219</v>
      </c>
      <c r="H39" s="1">
        <v>691884</v>
      </c>
      <c r="I39" s="1">
        <v>0</v>
      </c>
      <c r="J39" s="1">
        <v>0</v>
      </c>
      <c r="K39" s="1">
        <v>92057</v>
      </c>
      <c r="L39" s="1">
        <v>0</v>
      </c>
      <c r="M39" s="1">
        <v>0</v>
      </c>
      <c r="N39" s="1">
        <v>0</v>
      </c>
      <c r="O39" s="1">
        <v>783941</v>
      </c>
      <c r="P39" s="218">
        <f t="shared" si="2"/>
        <v>2.9452107135647344E-3</v>
      </c>
      <c r="Q39" s="135">
        <f t="shared" si="3"/>
        <v>409172.50361273566</v>
      </c>
      <c r="R39" s="135">
        <f t="shared" si="4"/>
        <v>34097.708634394636</v>
      </c>
      <c r="S39" s="135">
        <f t="shared" si="7"/>
        <v>11365.902878131545</v>
      </c>
      <c r="T39" s="218">
        <f t="shared" si="5"/>
        <v>5.079305069274136E-3</v>
      </c>
      <c r="U39">
        <f t="shared" si="6"/>
        <v>34097.708634394636</v>
      </c>
      <c r="V39" s="135">
        <f t="shared" si="1"/>
        <v>138037.59651958224</v>
      </c>
    </row>
    <row r="40" spans="1:22">
      <c r="A40" t="s">
        <v>1497</v>
      </c>
      <c r="B40">
        <v>0</v>
      </c>
      <c r="C40" t="s">
        <v>1498</v>
      </c>
      <c r="D40">
        <v>113</v>
      </c>
      <c r="E40">
        <v>11</v>
      </c>
      <c r="F40">
        <v>11</v>
      </c>
      <c r="G40" s="1">
        <v>6647</v>
      </c>
      <c r="H40" s="1">
        <v>877404</v>
      </c>
      <c r="I40" s="1">
        <v>0</v>
      </c>
      <c r="J40" s="1">
        <v>0</v>
      </c>
      <c r="K40" s="1">
        <v>104677</v>
      </c>
      <c r="L40" s="1">
        <v>0</v>
      </c>
      <c r="M40" s="1">
        <v>0</v>
      </c>
      <c r="N40" s="1">
        <v>0</v>
      </c>
      <c r="O40" s="1">
        <v>982081</v>
      </c>
      <c r="P40" s="218">
        <f t="shared" si="2"/>
        <v>3.7349319552476314E-3</v>
      </c>
      <c r="Q40" s="135">
        <f t="shared" si="3"/>
        <v>518886.96856673766</v>
      </c>
      <c r="R40" s="135">
        <f t="shared" si="4"/>
        <v>43240.580713894808</v>
      </c>
      <c r="S40" s="135">
        <f t="shared" si="7"/>
        <v>3930.9618830813461</v>
      </c>
      <c r="T40" s="218">
        <f t="shared" si="5"/>
        <v>5.7756218075367292E-3</v>
      </c>
      <c r="U40">
        <f t="shared" si="6"/>
        <v>43240.580713894808</v>
      </c>
      <c r="V40" s="135">
        <f t="shared" si="1"/>
        <v>156961.02948043394</v>
      </c>
    </row>
    <row r="41" spans="1:22">
      <c r="A41" t="s">
        <v>1499</v>
      </c>
      <c r="B41">
        <v>0</v>
      </c>
      <c r="C41" t="s">
        <v>1500</v>
      </c>
      <c r="D41">
        <v>113</v>
      </c>
      <c r="E41">
        <v>11</v>
      </c>
      <c r="F41">
        <v>1</v>
      </c>
      <c r="G41" s="1">
        <v>15207</v>
      </c>
      <c r="H41" s="1">
        <v>182484</v>
      </c>
      <c r="I41" s="1">
        <v>0</v>
      </c>
      <c r="J41" s="1">
        <v>0</v>
      </c>
      <c r="K41" s="1">
        <v>25206</v>
      </c>
      <c r="L41" s="1">
        <v>0</v>
      </c>
      <c r="M41" s="1">
        <v>0</v>
      </c>
      <c r="N41" s="1">
        <v>0</v>
      </c>
      <c r="O41" s="1">
        <v>207690</v>
      </c>
      <c r="P41" s="218">
        <f t="shared" si="2"/>
        <v>7.7679760169934115E-4</v>
      </c>
      <c r="Q41" s="135">
        <f t="shared" si="3"/>
        <v>107919.00831536276</v>
      </c>
      <c r="R41" s="135">
        <f t="shared" si="4"/>
        <v>8993.2506929468964</v>
      </c>
      <c r="S41" s="135">
        <f t="shared" si="7"/>
        <v>8993.2506929468964</v>
      </c>
      <c r="T41" s="218">
        <f t="shared" si="5"/>
        <v>1.3907575043301853E-3</v>
      </c>
      <c r="U41">
        <f t="shared" si="6"/>
        <v>8993.2506929468964</v>
      </c>
      <c r="V41" s="135">
        <f t="shared" si="1"/>
        <v>37795.883614201957</v>
      </c>
    </row>
    <row r="42" spans="1:22">
      <c r="A42" t="s">
        <v>1501</v>
      </c>
      <c r="B42">
        <v>0</v>
      </c>
      <c r="C42" t="s">
        <v>1502</v>
      </c>
      <c r="D42">
        <v>113</v>
      </c>
      <c r="E42">
        <v>11</v>
      </c>
      <c r="F42">
        <v>15</v>
      </c>
      <c r="G42" s="1">
        <v>8860</v>
      </c>
      <c r="H42" s="1">
        <v>1594800</v>
      </c>
      <c r="I42" s="1">
        <v>0</v>
      </c>
      <c r="J42" s="1">
        <v>0</v>
      </c>
      <c r="K42" s="1">
        <v>57972</v>
      </c>
      <c r="L42" s="1">
        <v>0</v>
      </c>
      <c r="M42" s="1">
        <v>0</v>
      </c>
      <c r="N42" s="1">
        <v>0</v>
      </c>
      <c r="O42" s="1">
        <v>1652772</v>
      </c>
      <c r="P42" s="218">
        <f t="shared" si="2"/>
        <v>6.7887421099390045E-3</v>
      </c>
      <c r="Q42" s="135">
        <f t="shared" si="3"/>
        <v>943146.98527728755</v>
      </c>
      <c r="R42" s="135">
        <f t="shared" si="4"/>
        <v>78595.582106440634</v>
      </c>
      <c r="S42" s="135">
        <f t="shared" si="7"/>
        <v>5239.7054737627086</v>
      </c>
      <c r="T42" s="218">
        <f t="shared" si="5"/>
        <v>3.1986429437843964E-3</v>
      </c>
      <c r="U42">
        <f t="shared" si="6"/>
        <v>78595.582106440634</v>
      </c>
      <c r="V42" s="135">
        <f t="shared" si="1"/>
        <v>86927.833249326184</v>
      </c>
    </row>
    <row r="43" spans="1:22">
      <c r="A43" t="s">
        <v>1503</v>
      </c>
      <c r="B43">
        <v>0</v>
      </c>
      <c r="C43" t="s">
        <v>1504</v>
      </c>
      <c r="D43">
        <v>113</v>
      </c>
      <c r="E43">
        <v>11</v>
      </c>
      <c r="F43">
        <v>29</v>
      </c>
      <c r="G43" s="1">
        <v>5910</v>
      </c>
      <c r="H43" s="1">
        <v>2056680</v>
      </c>
      <c r="I43" s="1">
        <v>0</v>
      </c>
      <c r="J43" s="1">
        <v>0</v>
      </c>
      <c r="K43" s="1">
        <v>165973</v>
      </c>
      <c r="L43" s="1">
        <v>0</v>
      </c>
      <c r="M43" s="1">
        <v>0</v>
      </c>
      <c r="N43" s="1">
        <v>0</v>
      </c>
      <c r="O43" s="1">
        <v>2222653</v>
      </c>
      <c r="P43" s="218">
        <f t="shared" si="2"/>
        <v>8.7548721611922196E-3</v>
      </c>
      <c r="Q43" s="135">
        <f t="shared" si="3"/>
        <v>1216297.6810133508</v>
      </c>
      <c r="R43" s="135">
        <f t="shared" si="4"/>
        <v>101358.1400844459</v>
      </c>
      <c r="S43" s="135">
        <f t="shared" si="7"/>
        <v>3495.1082787739965</v>
      </c>
      <c r="T43" s="218">
        <f t="shared" si="5"/>
        <v>9.1576686212089912E-3</v>
      </c>
      <c r="U43">
        <f t="shared" si="6"/>
        <v>101358.1400844459</v>
      </c>
      <c r="V43" s="135">
        <f t="shared" si="1"/>
        <v>248873.13302784818</v>
      </c>
    </row>
    <row r="44" spans="1:22">
      <c r="A44" t="s">
        <v>1505</v>
      </c>
      <c r="B44">
        <v>0</v>
      </c>
      <c r="C44" t="s">
        <v>1506</v>
      </c>
      <c r="D44">
        <v>113</v>
      </c>
      <c r="E44">
        <v>11</v>
      </c>
      <c r="F44">
        <v>77</v>
      </c>
      <c r="G44" s="1">
        <v>17020</v>
      </c>
      <c r="H44" s="1">
        <v>15726480</v>
      </c>
      <c r="I44" s="1">
        <v>0</v>
      </c>
      <c r="J44" s="1">
        <v>0</v>
      </c>
      <c r="K44" s="1">
        <v>1791405</v>
      </c>
      <c r="L44" s="1">
        <v>0</v>
      </c>
      <c r="M44" s="1">
        <v>0</v>
      </c>
      <c r="N44" s="1">
        <v>0</v>
      </c>
      <c r="O44" s="1">
        <v>17517885</v>
      </c>
      <c r="P44" s="218">
        <f t="shared" si="2"/>
        <v>6.694445511481914E-2</v>
      </c>
      <c r="Q44" s="135">
        <f t="shared" si="3"/>
        <v>9300465.3881512154</v>
      </c>
      <c r="R44" s="135">
        <f t="shared" si="4"/>
        <v>775038.78234593465</v>
      </c>
      <c r="S44" s="135">
        <f t="shared" si="7"/>
        <v>10065.438731765385</v>
      </c>
      <c r="T44" s="218">
        <f t="shared" si="5"/>
        <v>9.8841940293764002E-2</v>
      </c>
      <c r="U44">
        <f t="shared" si="6"/>
        <v>775038.78234593465</v>
      </c>
      <c r="V44" s="135">
        <f t="shared" si="1"/>
        <v>2686175.3108743732</v>
      </c>
    </row>
    <row r="45" spans="1:22">
      <c r="A45" t="s">
        <v>1507</v>
      </c>
      <c r="B45">
        <v>0</v>
      </c>
      <c r="C45" t="s">
        <v>1439</v>
      </c>
      <c r="D45">
        <v>113</v>
      </c>
      <c r="E45">
        <v>11</v>
      </c>
      <c r="F45">
        <v>2</v>
      </c>
      <c r="G45" s="1">
        <v>17020</v>
      </c>
      <c r="H45" s="1">
        <v>408480</v>
      </c>
      <c r="I45" s="1">
        <v>0</v>
      </c>
      <c r="J45" s="1">
        <v>0</v>
      </c>
      <c r="K45" s="1">
        <v>55493</v>
      </c>
      <c r="L45" s="1">
        <v>0</v>
      </c>
      <c r="M45" s="1">
        <v>0</v>
      </c>
      <c r="N45" s="1">
        <v>0</v>
      </c>
      <c r="O45" s="1">
        <v>463973</v>
      </c>
      <c r="P45" s="218">
        <f t="shared" si="2"/>
        <v>1.7388170159693282E-3</v>
      </c>
      <c r="Q45" s="135">
        <f t="shared" si="3"/>
        <v>241570.52956236922</v>
      </c>
      <c r="R45" s="135">
        <f t="shared" si="4"/>
        <v>20130.877463530767</v>
      </c>
      <c r="S45" s="135">
        <f t="shared" si="7"/>
        <v>10065.438731765384</v>
      </c>
      <c r="T45" s="218">
        <f t="shared" si="5"/>
        <v>3.0618625005076161E-3</v>
      </c>
      <c r="U45">
        <f t="shared" si="6"/>
        <v>20130.877463530767</v>
      </c>
      <c r="V45" s="135">
        <f t="shared" si="1"/>
        <v>83210.623240613713</v>
      </c>
    </row>
    <row r="46" spans="1:22">
      <c r="A46" t="s">
        <v>1508</v>
      </c>
      <c r="B46">
        <v>0</v>
      </c>
      <c r="C46" t="s">
        <v>1509</v>
      </c>
      <c r="D46">
        <v>113</v>
      </c>
      <c r="E46">
        <v>11</v>
      </c>
      <c r="F46">
        <v>5</v>
      </c>
      <c r="G46" s="1">
        <v>17020</v>
      </c>
      <c r="H46" s="1">
        <v>1021200</v>
      </c>
      <c r="I46" s="1">
        <v>0</v>
      </c>
      <c r="J46" s="1">
        <v>0</v>
      </c>
      <c r="K46" s="1">
        <v>84634</v>
      </c>
      <c r="L46" s="1">
        <v>0</v>
      </c>
      <c r="M46" s="1">
        <v>0</v>
      </c>
      <c r="N46" s="1">
        <v>0</v>
      </c>
      <c r="O46" s="1">
        <v>1105834</v>
      </c>
      <c r="P46" s="218">
        <f t="shared" si="2"/>
        <v>4.3470425399233202E-3</v>
      </c>
      <c r="Q46" s="135">
        <f t="shared" si="3"/>
        <v>603926.32390592305</v>
      </c>
      <c r="R46" s="135">
        <f t="shared" si="4"/>
        <v>50327.193658826924</v>
      </c>
      <c r="S46" s="135">
        <f t="shared" si="7"/>
        <v>10065.438731765385</v>
      </c>
      <c r="T46" s="218">
        <f t="shared" si="5"/>
        <v>4.669736198582913E-3</v>
      </c>
      <c r="U46">
        <f t="shared" si="6"/>
        <v>50327.193658826931</v>
      </c>
      <c r="V46" s="135">
        <f t="shared" si="1"/>
        <v>126906.95920829836</v>
      </c>
    </row>
    <row r="47" spans="1:22">
      <c r="A47" t="s">
        <v>1510</v>
      </c>
      <c r="B47">
        <v>0</v>
      </c>
      <c r="C47" t="s">
        <v>1511</v>
      </c>
      <c r="D47">
        <v>113</v>
      </c>
      <c r="E47">
        <v>11</v>
      </c>
      <c r="F47">
        <v>1</v>
      </c>
      <c r="G47" s="1">
        <v>9000</v>
      </c>
      <c r="H47" s="1">
        <v>108000</v>
      </c>
      <c r="I47" s="1">
        <v>0</v>
      </c>
      <c r="J47" s="1">
        <v>0</v>
      </c>
      <c r="K47" s="1">
        <v>14590</v>
      </c>
      <c r="L47" s="1">
        <v>0</v>
      </c>
      <c r="M47" s="1">
        <v>0</v>
      </c>
      <c r="N47" s="1">
        <v>0</v>
      </c>
      <c r="O47" s="1">
        <v>122590</v>
      </c>
      <c r="P47" s="218">
        <f t="shared" si="2"/>
        <v>4.5973422866404094E-4</v>
      </c>
      <c r="Q47" s="135">
        <f t="shared" si="3"/>
        <v>63869.999002976583</v>
      </c>
      <c r="R47" s="135">
        <f t="shared" si="4"/>
        <v>5322.499916914715</v>
      </c>
      <c r="S47" s="135">
        <f t="shared" si="7"/>
        <v>5322.499916914715</v>
      </c>
      <c r="T47" s="218">
        <f t="shared" si="5"/>
        <v>8.0501277426713491E-4</v>
      </c>
      <c r="U47">
        <f t="shared" si="6"/>
        <v>5322.499916914715</v>
      </c>
      <c r="V47" s="135">
        <f t="shared" si="1"/>
        <v>21877.407836674069</v>
      </c>
    </row>
    <row r="48" spans="1:22">
      <c r="A48" t="s">
        <v>1512</v>
      </c>
      <c r="B48">
        <v>0</v>
      </c>
      <c r="C48" t="s">
        <v>1513</v>
      </c>
      <c r="D48">
        <v>113</v>
      </c>
      <c r="E48">
        <v>11</v>
      </c>
      <c r="F48">
        <v>2</v>
      </c>
      <c r="G48" s="1">
        <v>4441</v>
      </c>
      <c r="H48" s="1">
        <v>106584</v>
      </c>
      <c r="I48" s="1">
        <v>0</v>
      </c>
      <c r="J48" s="1">
        <v>0</v>
      </c>
      <c r="K48" s="1">
        <v>2952</v>
      </c>
      <c r="L48" s="1">
        <v>0</v>
      </c>
      <c r="M48" s="1">
        <v>0</v>
      </c>
      <c r="N48" s="1">
        <v>0</v>
      </c>
      <c r="O48" s="1">
        <v>109536</v>
      </c>
      <c r="P48" s="218">
        <f t="shared" si="2"/>
        <v>4.5370660211044571E-4</v>
      </c>
      <c r="Q48" s="135">
        <f t="shared" si="3"/>
        <v>63032.592349382001</v>
      </c>
      <c r="R48" s="135">
        <f t="shared" si="4"/>
        <v>5252.7160291151667</v>
      </c>
      <c r="S48" s="135">
        <f t="shared" si="7"/>
        <v>2626.3580145575834</v>
      </c>
      <c r="T48" s="218">
        <f t="shared" si="5"/>
        <v>1.6287852704842921E-4</v>
      </c>
      <c r="U48">
        <f t="shared" si="6"/>
        <v>5252.7160291151667</v>
      </c>
      <c r="V48" s="135">
        <f t="shared" si="1"/>
        <v>4426.4638748363159</v>
      </c>
    </row>
    <row r="49" spans="1:22">
      <c r="A49" t="s">
        <v>1514</v>
      </c>
      <c r="B49">
        <v>0</v>
      </c>
      <c r="C49" t="s">
        <v>1515</v>
      </c>
      <c r="D49">
        <v>113</v>
      </c>
      <c r="E49">
        <v>11</v>
      </c>
      <c r="F49">
        <v>5</v>
      </c>
      <c r="G49" s="1">
        <v>8577</v>
      </c>
      <c r="H49" s="1">
        <v>514620</v>
      </c>
      <c r="I49" s="1">
        <v>0</v>
      </c>
      <c r="J49" s="1">
        <v>0</v>
      </c>
      <c r="K49" s="1">
        <v>49216</v>
      </c>
      <c r="L49" s="1">
        <v>0</v>
      </c>
      <c r="M49" s="1">
        <v>0</v>
      </c>
      <c r="N49" s="1">
        <v>0</v>
      </c>
      <c r="O49" s="1">
        <v>563836</v>
      </c>
      <c r="P49" s="218">
        <f t="shared" si="2"/>
        <v>2.1906335995841549E-3</v>
      </c>
      <c r="Q49" s="135">
        <f t="shared" si="3"/>
        <v>304340.54524918343</v>
      </c>
      <c r="R49" s="135">
        <f t="shared" si="4"/>
        <v>25361.71210409862</v>
      </c>
      <c r="S49" s="135">
        <f t="shared" si="7"/>
        <v>5072.3424208197239</v>
      </c>
      <c r="T49" s="218">
        <f t="shared" si="5"/>
        <v>2.7155249279185271E-3</v>
      </c>
      <c r="U49">
        <f t="shared" si="6"/>
        <v>25361.71210409862</v>
      </c>
      <c r="V49" s="135">
        <f t="shared" si="1"/>
        <v>73798.389588056947</v>
      </c>
    </row>
    <row r="50" spans="1:22">
      <c r="A50" t="s">
        <v>1516</v>
      </c>
      <c r="B50">
        <v>0</v>
      </c>
      <c r="C50" t="s">
        <v>1492</v>
      </c>
      <c r="D50">
        <v>113</v>
      </c>
      <c r="E50">
        <v>11</v>
      </c>
      <c r="F50">
        <v>4</v>
      </c>
      <c r="G50" s="1">
        <v>9600</v>
      </c>
      <c r="H50" s="1">
        <v>460800</v>
      </c>
      <c r="I50" s="1">
        <v>0</v>
      </c>
      <c r="J50" s="1">
        <v>0</v>
      </c>
      <c r="K50" s="1">
        <v>47143</v>
      </c>
      <c r="L50" s="1">
        <v>0</v>
      </c>
      <c r="M50" s="1">
        <v>0</v>
      </c>
      <c r="N50" s="1">
        <v>0</v>
      </c>
      <c r="O50" s="1">
        <v>507943</v>
      </c>
      <c r="P50" s="218">
        <f t="shared" si="2"/>
        <v>1.9615327089665745E-3</v>
      </c>
      <c r="Q50" s="135">
        <f t="shared" si="3"/>
        <v>272511.99574603338</v>
      </c>
      <c r="R50" s="135">
        <f t="shared" si="4"/>
        <v>22709.332978836115</v>
      </c>
      <c r="S50" s="135">
        <f t="shared" si="7"/>
        <v>5677.3332447090288</v>
      </c>
      <c r="T50" s="218">
        <f t="shared" si="5"/>
        <v>2.6011457996761851E-3</v>
      </c>
      <c r="U50">
        <f t="shared" si="6"/>
        <v>22709.332978836115</v>
      </c>
      <c r="V50" s="135">
        <f t="shared" si="1"/>
        <v>70689.968310097698</v>
      </c>
    </row>
    <row r="51" spans="1:22">
      <c r="A51" t="s">
        <v>1517</v>
      </c>
      <c r="B51">
        <v>0</v>
      </c>
      <c r="C51" t="s">
        <v>1518</v>
      </c>
      <c r="D51">
        <v>113</v>
      </c>
      <c r="E51">
        <v>11</v>
      </c>
      <c r="F51">
        <v>8</v>
      </c>
      <c r="G51" s="1">
        <v>14893</v>
      </c>
      <c r="H51" s="1">
        <v>1429728</v>
      </c>
      <c r="I51" s="1">
        <v>0</v>
      </c>
      <c r="J51" s="1">
        <v>0</v>
      </c>
      <c r="K51" s="1">
        <v>144954</v>
      </c>
      <c r="L51" s="1">
        <v>0</v>
      </c>
      <c r="M51" s="1">
        <v>0</v>
      </c>
      <c r="N51" s="1">
        <v>0</v>
      </c>
      <c r="O51" s="1">
        <v>1574682</v>
      </c>
      <c r="P51" s="218">
        <f t="shared" si="2"/>
        <v>6.0860638822164996E-3</v>
      </c>
      <c r="Q51" s="135">
        <f t="shared" si="3"/>
        <v>845525.2401345158</v>
      </c>
      <c r="R51" s="135">
        <f t="shared" si="4"/>
        <v>70460.436677876321</v>
      </c>
      <c r="S51" s="135">
        <f t="shared" si="7"/>
        <v>8807.5545847345402</v>
      </c>
      <c r="T51" s="218">
        <f t="shared" si="5"/>
        <v>7.9979315751280509E-3</v>
      </c>
      <c r="U51">
        <f t="shared" si="6"/>
        <v>70460.436677876321</v>
      </c>
      <c r="V51" s="135">
        <f t="shared" si="1"/>
        <v>217355.57063449296</v>
      </c>
    </row>
    <row r="52" spans="1:22">
      <c r="A52" t="s">
        <v>1519</v>
      </c>
      <c r="B52">
        <v>0</v>
      </c>
      <c r="C52" t="s">
        <v>1520</v>
      </c>
      <c r="D52">
        <v>113</v>
      </c>
      <c r="E52">
        <v>11</v>
      </c>
      <c r="F52">
        <v>5</v>
      </c>
      <c r="G52" s="1">
        <v>9226</v>
      </c>
      <c r="H52" s="1">
        <v>553560</v>
      </c>
      <c r="I52" s="1">
        <v>0</v>
      </c>
      <c r="J52" s="1">
        <v>0</v>
      </c>
      <c r="K52" s="1">
        <v>66828</v>
      </c>
      <c r="L52" s="1">
        <v>0</v>
      </c>
      <c r="M52" s="1">
        <v>0</v>
      </c>
      <c r="N52" s="1">
        <v>0</v>
      </c>
      <c r="O52" s="1">
        <v>620388</v>
      </c>
      <c r="P52" s="218">
        <f t="shared" si="2"/>
        <v>2.3563933298080234E-3</v>
      </c>
      <c r="Q52" s="135">
        <f t="shared" si="3"/>
        <v>327369.22822303447</v>
      </c>
      <c r="R52" s="135">
        <f t="shared" si="4"/>
        <v>27280.769018586205</v>
      </c>
      <c r="S52" s="135">
        <f t="shared" si="7"/>
        <v>5456.1538037172413</v>
      </c>
      <c r="T52" s="218">
        <f t="shared" si="5"/>
        <v>3.6872785249296844E-3</v>
      </c>
      <c r="U52">
        <f t="shared" si="6"/>
        <v>27280.769018586208</v>
      </c>
      <c r="V52" s="135">
        <f t="shared" si="1"/>
        <v>100207.22487383513</v>
      </c>
    </row>
    <row r="53" spans="1:22">
      <c r="A53" t="s">
        <v>1521</v>
      </c>
      <c r="B53">
        <v>0</v>
      </c>
      <c r="C53" t="s">
        <v>1520</v>
      </c>
      <c r="D53">
        <v>113</v>
      </c>
      <c r="E53">
        <v>11</v>
      </c>
      <c r="F53">
        <v>2</v>
      </c>
      <c r="G53" s="1">
        <v>7000</v>
      </c>
      <c r="H53" s="1">
        <v>168000</v>
      </c>
      <c r="I53" s="1">
        <v>0</v>
      </c>
      <c r="J53" s="1">
        <v>0</v>
      </c>
      <c r="K53" s="1">
        <v>23876</v>
      </c>
      <c r="L53" s="1">
        <v>0</v>
      </c>
      <c r="M53" s="1">
        <v>0</v>
      </c>
      <c r="N53" s="1">
        <v>0</v>
      </c>
      <c r="O53" s="1">
        <v>191876</v>
      </c>
      <c r="P53" s="218">
        <f t="shared" si="2"/>
        <v>7.1514213347739699E-4</v>
      </c>
      <c r="Q53" s="135">
        <f t="shared" si="3"/>
        <v>99353.331782408015</v>
      </c>
      <c r="R53" s="135">
        <f t="shared" si="4"/>
        <v>8279.4443152006679</v>
      </c>
      <c r="S53" s="135">
        <f t="shared" si="7"/>
        <v>4139.722157600334</v>
      </c>
      <c r="T53" s="218">
        <f t="shared" si="5"/>
        <v>1.3173738861139213E-3</v>
      </c>
      <c r="U53">
        <f t="shared" si="6"/>
        <v>8279.4443152006679</v>
      </c>
      <c r="V53" s="135">
        <f t="shared" si="1"/>
        <v>35801.575703113776</v>
      </c>
    </row>
    <row r="54" spans="1:22">
      <c r="A54" t="s">
        <v>1522</v>
      </c>
      <c r="B54">
        <v>0</v>
      </c>
      <c r="C54" t="s">
        <v>1461</v>
      </c>
      <c r="D54">
        <v>113</v>
      </c>
      <c r="E54">
        <v>11</v>
      </c>
      <c r="F54">
        <v>25</v>
      </c>
      <c r="G54" s="1">
        <v>6647</v>
      </c>
      <c r="H54" s="1">
        <v>1994100</v>
      </c>
      <c r="I54" s="1">
        <v>0</v>
      </c>
      <c r="J54" s="1">
        <v>0</v>
      </c>
      <c r="K54" s="1">
        <v>184468</v>
      </c>
      <c r="L54" s="1">
        <v>0</v>
      </c>
      <c r="M54" s="1">
        <v>0</v>
      </c>
      <c r="N54" s="1">
        <v>0</v>
      </c>
      <c r="O54" s="1">
        <v>2178568</v>
      </c>
      <c r="P54" s="218">
        <f t="shared" si="2"/>
        <v>8.4884817164718896E-3</v>
      </c>
      <c r="Q54" s="135">
        <f t="shared" si="3"/>
        <v>1179288.5649244038</v>
      </c>
      <c r="R54" s="135">
        <f t="shared" si="4"/>
        <v>98274.047077033654</v>
      </c>
      <c r="S54" s="135">
        <f t="shared" si="7"/>
        <v>3930.9618830813461</v>
      </c>
      <c r="T54" s="218">
        <f t="shared" si="5"/>
        <v>1.0178142319637411E-2</v>
      </c>
      <c r="U54">
        <f t="shared" si="6"/>
        <v>98274.047077033654</v>
      </c>
      <c r="V54" s="135">
        <f t="shared" si="1"/>
        <v>276606.008829033</v>
      </c>
    </row>
    <row r="55" spans="1:22">
      <c r="A55" t="s">
        <v>1523</v>
      </c>
      <c r="B55">
        <v>0</v>
      </c>
      <c r="C55" t="s">
        <v>1487</v>
      </c>
      <c r="D55">
        <v>113</v>
      </c>
      <c r="E55">
        <v>11</v>
      </c>
      <c r="F55">
        <v>34</v>
      </c>
      <c r="G55" s="1">
        <v>7176</v>
      </c>
      <c r="H55" s="1">
        <v>2927808</v>
      </c>
      <c r="I55" s="1">
        <v>0</v>
      </c>
      <c r="J55" s="1">
        <v>0</v>
      </c>
      <c r="K55" s="1">
        <v>330043</v>
      </c>
      <c r="L55" s="1">
        <v>0</v>
      </c>
      <c r="M55" s="1">
        <v>0</v>
      </c>
      <c r="N55" s="1">
        <v>0</v>
      </c>
      <c r="O55" s="1">
        <v>3257851</v>
      </c>
      <c r="P55" s="218">
        <f t="shared" si="2"/>
        <v>1.2463088449596373E-2</v>
      </c>
      <c r="Q55" s="135">
        <f t="shared" si="3"/>
        <v>1731473.0929713598</v>
      </c>
      <c r="R55" s="135">
        <f t="shared" si="4"/>
        <v>144289.42441427999</v>
      </c>
      <c r="S55" s="135">
        <f t="shared" si="7"/>
        <v>4243.80660042</v>
      </c>
      <c r="T55" s="218">
        <f t="shared" si="5"/>
        <v>1.8210337975150651E-2</v>
      </c>
      <c r="U55">
        <f t="shared" si="6"/>
        <v>144289.42441427999</v>
      </c>
      <c r="V55" s="135">
        <f t="shared" si="1"/>
        <v>494892.75631524459</v>
      </c>
    </row>
    <row r="56" spans="1:22">
      <c r="A56" t="s">
        <v>1524</v>
      </c>
      <c r="B56">
        <v>0</v>
      </c>
      <c r="C56" t="s">
        <v>1450</v>
      </c>
      <c r="D56">
        <v>113</v>
      </c>
      <c r="E56">
        <v>11</v>
      </c>
      <c r="F56">
        <v>4</v>
      </c>
      <c r="G56" s="1">
        <v>7800</v>
      </c>
      <c r="H56" s="1">
        <v>374400</v>
      </c>
      <c r="I56" s="1">
        <v>0</v>
      </c>
      <c r="J56" s="1">
        <v>0</v>
      </c>
      <c r="K56" s="1">
        <v>43678</v>
      </c>
      <c r="L56" s="1">
        <v>0</v>
      </c>
      <c r="M56" s="1">
        <v>0</v>
      </c>
      <c r="N56" s="1">
        <v>0</v>
      </c>
      <c r="O56" s="1">
        <v>418078</v>
      </c>
      <c r="P56" s="218">
        <f t="shared" si="2"/>
        <v>1.5937453260353419E-3</v>
      </c>
      <c r="Q56" s="135">
        <f t="shared" si="3"/>
        <v>221415.99654365215</v>
      </c>
      <c r="R56" s="135">
        <f t="shared" si="4"/>
        <v>18451.333045304345</v>
      </c>
      <c r="S56" s="135">
        <f t="shared" si="7"/>
        <v>4612.8332613260864</v>
      </c>
      <c r="T56" s="218">
        <f t="shared" si="5"/>
        <v>2.40996216274434E-3</v>
      </c>
      <c r="U56">
        <f t="shared" si="6"/>
        <v>18451.333045304345</v>
      </c>
      <c r="V56" s="135">
        <f t="shared" si="1"/>
        <v>65494.271383841668</v>
      </c>
    </row>
    <row r="57" spans="1:22">
      <c r="A57" t="s">
        <v>1525</v>
      </c>
      <c r="B57">
        <v>0</v>
      </c>
      <c r="C57" t="s">
        <v>1496</v>
      </c>
      <c r="D57">
        <v>113</v>
      </c>
      <c r="E57">
        <v>11</v>
      </c>
      <c r="F57">
        <v>15</v>
      </c>
      <c r="G57" s="1">
        <v>8574</v>
      </c>
      <c r="H57" s="1">
        <v>1543320</v>
      </c>
      <c r="I57" s="1">
        <v>0</v>
      </c>
      <c r="J57" s="1">
        <v>0</v>
      </c>
      <c r="K57" s="1">
        <v>87919</v>
      </c>
      <c r="L57" s="1">
        <v>0</v>
      </c>
      <c r="M57" s="1">
        <v>0</v>
      </c>
      <c r="N57" s="1">
        <v>0</v>
      </c>
      <c r="O57" s="1">
        <v>1631239</v>
      </c>
      <c r="P57" s="218">
        <f t="shared" si="2"/>
        <v>6.5696021276091454E-3</v>
      </c>
      <c r="Q57" s="135">
        <f t="shared" si="3"/>
        <v>912702.28575253545</v>
      </c>
      <c r="R57" s="135">
        <f t="shared" si="4"/>
        <v>76058.523812711283</v>
      </c>
      <c r="S57" s="135">
        <f t="shared" si="7"/>
        <v>5070.5682541807519</v>
      </c>
      <c r="T57" s="218">
        <f t="shared" si="5"/>
        <v>4.8509882180118053E-3</v>
      </c>
      <c r="U57">
        <f t="shared" si="6"/>
        <v>76058.523812711283</v>
      </c>
      <c r="V57" s="135">
        <f t="shared" si="1"/>
        <v>131832.74980072293</v>
      </c>
    </row>
    <row r="58" spans="1:22">
      <c r="A58" t="s">
        <v>1526</v>
      </c>
      <c r="B58">
        <v>0</v>
      </c>
      <c r="C58" t="s">
        <v>1496</v>
      </c>
      <c r="D58">
        <v>113</v>
      </c>
      <c r="E58">
        <v>11</v>
      </c>
      <c r="F58">
        <v>160</v>
      </c>
      <c r="G58" s="1">
        <v>8574</v>
      </c>
      <c r="H58" s="1">
        <v>16462080</v>
      </c>
      <c r="I58" s="1">
        <v>0</v>
      </c>
      <c r="J58" s="1">
        <v>0</v>
      </c>
      <c r="K58" s="1">
        <v>1834784</v>
      </c>
      <c r="L58" s="1">
        <v>0</v>
      </c>
      <c r="M58" s="1">
        <v>0</v>
      </c>
      <c r="N58" s="1">
        <v>0</v>
      </c>
      <c r="O58" s="1">
        <v>18296864</v>
      </c>
      <c r="P58" s="218">
        <f t="shared" si="2"/>
        <v>7.0075756027830879E-2</v>
      </c>
      <c r="Q58" s="135">
        <f t="shared" si="3"/>
        <v>9735491.0480270442</v>
      </c>
      <c r="R58" s="135">
        <f t="shared" si="4"/>
        <v>811290.92066892039</v>
      </c>
      <c r="S58" s="135">
        <f t="shared" si="7"/>
        <v>5070.5682541807528</v>
      </c>
      <c r="T58" s="218">
        <f t="shared" si="5"/>
        <v>0.10123540493632288</v>
      </c>
      <c r="U58">
        <f t="shared" si="6"/>
        <v>811290.9206689205</v>
      </c>
      <c r="V58" s="135">
        <f t="shared" si="1"/>
        <v>2751221.2378481282</v>
      </c>
    </row>
    <row r="59" spans="1:22">
      <c r="A59" t="s">
        <v>1527</v>
      </c>
      <c r="B59">
        <v>0</v>
      </c>
      <c r="C59" t="s">
        <v>1496</v>
      </c>
      <c r="D59">
        <v>113</v>
      </c>
      <c r="E59">
        <v>11</v>
      </c>
      <c r="F59">
        <v>9</v>
      </c>
      <c r="G59" s="1">
        <v>14816</v>
      </c>
      <c r="H59" s="1">
        <v>1600128</v>
      </c>
      <c r="I59" s="1">
        <v>0</v>
      </c>
      <c r="J59" s="1">
        <v>0</v>
      </c>
      <c r="K59" s="1">
        <v>224037</v>
      </c>
      <c r="L59" s="1">
        <v>0</v>
      </c>
      <c r="M59" s="1">
        <v>0</v>
      </c>
      <c r="N59" s="1">
        <v>0</v>
      </c>
      <c r="O59" s="1">
        <v>1824165</v>
      </c>
      <c r="P59" s="218">
        <f t="shared" si="2"/>
        <v>6.8114223318864308E-3</v>
      </c>
      <c r="Q59" s="135">
        <f t="shared" si="3"/>
        <v>946297.90522810107</v>
      </c>
      <c r="R59" s="135">
        <f t="shared" si="4"/>
        <v>78858.158769008427</v>
      </c>
      <c r="S59" s="135">
        <f t="shared" si="7"/>
        <v>8762.0176410009371</v>
      </c>
      <c r="T59" s="218">
        <f t="shared" si="5"/>
        <v>1.2361387725050453E-2</v>
      </c>
      <c r="U59">
        <f t="shared" si="6"/>
        <v>78858.158769008442</v>
      </c>
      <c r="V59" s="135">
        <f t="shared" si="1"/>
        <v>335938.91840335494</v>
      </c>
    </row>
    <row r="60" spans="1:22">
      <c r="A60" t="s">
        <v>1528</v>
      </c>
      <c r="B60">
        <v>0</v>
      </c>
      <c r="C60" t="s">
        <v>1496</v>
      </c>
      <c r="D60">
        <v>113</v>
      </c>
      <c r="E60">
        <v>11</v>
      </c>
      <c r="F60">
        <v>11</v>
      </c>
      <c r="G60" s="1">
        <v>12347</v>
      </c>
      <c r="H60" s="1">
        <v>1629804</v>
      </c>
      <c r="I60" s="1">
        <v>0</v>
      </c>
      <c r="J60" s="1">
        <v>0</v>
      </c>
      <c r="K60" s="1">
        <v>221444</v>
      </c>
      <c r="L60" s="1">
        <v>0</v>
      </c>
      <c r="M60" s="1">
        <v>0</v>
      </c>
      <c r="N60" s="1">
        <v>0</v>
      </c>
      <c r="O60" s="1">
        <v>1851248</v>
      </c>
      <c r="P60" s="218">
        <f t="shared" si="2"/>
        <v>6.9377470816071162E-3</v>
      </c>
      <c r="Q60" s="135">
        <f t="shared" si="3"/>
        <v>963847.96162080788</v>
      </c>
      <c r="R60" s="135">
        <f t="shared" si="4"/>
        <v>80320.663468400657</v>
      </c>
      <c r="S60" s="135">
        <f t="shared" si="7"/>
        <v>7301.8784971273326</v>
      </c>
      <c r="T60" s="218">
        <f t="shared" si="5"/>
        <v>1.2218317257355135E-2</v>
      </c>
      <c r="U60">
        <f t="shared" si="6"/>
        <v>80320.663468400657</v>
      </c>
      <c r="V60" s="135">
        <f t="shared" si="1"/>
        <v>332050.76771654916</v>
      </c>
    </row>
    <row r="61" spans="1:22">
      <c r="A61" t="s">
        <v>1529</v>
      </c>
      <c r="B61">
        <v>0</v>
      </c>
      <c r="C61" t="s">
        <v>1496</v>
      </c>
      <c r="D61">
        <v>113</v>
      </c>
      <c r="E61">
        <v>11</v>
      </c>
      <c r="F61">
        <v>41</v>
      </c>
      <c r="G61" s="1">
        <v>10288</v>
      </c>
      <c r="H61" s="1">
        <v>5061696</v>
      </c>
      <c r="I61" s="1">
        <v>0</v>
      </c>
      <c r="J61" s="1">
        <v>0</v>
      </c>
      <c r="K61" s="1">
        <v>761426</v>
      </c>
      <c r="L61" s="1">
        <v>0</v>
      </c>
      <c r="M61" s="1">
        <v>0</v>
      </c>
      <c r="N61" s="1">
        <v>0</v>
      </c>
      <c r="O61" s="1">
        <v>5823122</v>
      </c>
      <c r="P61" s="218">
        <f t="shared" si="2"/>
        <v>2.1546619502702421E-2</v>
      </c>
      <c r="Q61" s="135">
        <f t="shared" si="3"/>
        <v>2993430.7266052831</v>
      </c>
      <c r="R61" s="135">
        <f t="shared" si="4"/>
        <v>249452.56055044025</v>
      </c>
      <c r="S61" s="135">
        <f t="shared" si="7"/>
        <v>6084.208793913177</v>
      </c>
      <c r="T61" s="218">
        <f t="shared" si="5"/>
        <v>4.2012176604463845E-2</v>
      </c>
      <c r="U61">
        <f t="shared" si="6"/>
        <v>249452.56055044025</v>
      </c>
      <c r="V61" s="135">
        <f t="shared" si="1"/>
        <v>1141742.7785776141</v>
      </c>
    </row>
    <row r="62" spans="1:22">
      <c r="A62" t="s">
        <v>1530</v>
      </c>
      <c r="B62">
        <v>0</v>
      </c>
      <c r="C62" t="s">
        <v>1531</v>
      </c>
      <c r="D62">
        <v>113</v>
      </c>
      <c r="E62">
        <v>11</v>
      </c>
      <c r="F62">
        <v>1</v>
      </c>
      <c r="G62" s="1">
        <v>8979</v>
      </c>
      <c r="H62" s="1">
        <v>107748</v>
      </c>
      <c r="I62" s="1">
        <v>0</v>
      </c>
      <c r="J62" s="1">
        <v>0</v>
      </c>
      <c r="K62" s="1">
        <v>14720</v>
      </c>
      <c r="L62" s="1">
        <v>0</v>
      </c>
      <c r="M62" s="1">
        <v>0</v>
      </c>
      <c r="N62" s="1">
        <v>0</v>
      </c>
      <c r="O62" s="1">
        <v>122468</v>
      </c>
      <c r="P62" s="218">
        <f t="shared" si="2"/>
        <v>4.5866151546382485E-4</v>
      </c>
      <c r="Q62" s="135">
        <f t="shared" si="3"/>
        <v>63720.969005302977</v>
      </c>
      <c r="R62" s="135">
        <f t="shared" si="4"/>
        <v>5310.0807504419145</v>
      </c>
      <c r="S62" s="135">
        <f t="shared" si="7"/>
        <v>5310.0807504419145</v>
      </c>
      <c r="T62" s="218">
        <f t="shared" si="5"/>
        <v>8.1218560913037872E-4</v>
      </c>
      <c r="U62">
        <f t="shared" si="6"/>
        <v>5310.0807504419145</v>
      </c>
      <c r="V62" s="135">
        <f t="shared" si="1"/>
        <v>22072.340188885693</v>
      </c>
    </row>
    <row r="63" spans="1:22">
      <c r="A63" t="s">
        <v>1532</v>
      </c>
      <c r="B63">
        <v>0</v>
      </c>
      <c r="C63" t="s">
        <v>1464</v>
      </c>
      <c r="D63">
        <v>113</v>
      </c>
      <c r="E63">
        <v>11</v>
      </c>
      <c r="F63">
        <v>3</v>
      </c>
      <c r="G63" s="1">
        <v>6980</v>
      </c>
      <c r="H63" s="1">
        <v>251280</v>
      </c>
      <c r="I63" s="1">
        <v>0</v>
      </c>
      <c r="J63" s="1">
        <v>0</v>
      </c>
      <c r="K63" s="1">
        <v>33787</v>
      </c>
      <c r="L63" s="1">
        <v>0</v>
      </c>
      <c r="M63" s="1">
        <v>0</v>
      </c>
      <c r="N63" s="1">
        <v>0</v>
      </c>
      <c r="O63" s="1">
        <v>285067</v>
      </c>
      <c r="P63" s="218">
        <f t="shared" si="2"/>
        <v>1.0696483053583353E-3</v>
      </c>
      <c r="Q63" s="135">
        <f t="shared" si="3"/>
        <v>148604.19768025886</v>
      </c>
      <c r="R63" s="135">
        <f t="shared" si="4"/>
        <v>12383.683140021572</v>
      </c>
      <c r="S63" s="135">
        <f t="shared" si="7"/>
        <v>4127.8943800071911</v>
      </c>
      <c r="T63" s="218">
        <f t="shared" si="5"/>
        <v>1.8642197809570725E-3</v>
      </c>
      <c r="U63">
        <f t="shared" si="6"/>
        <v>12383.683140021574</v>
      </c>
      <c r="V63" s="135">
        <f t="shared" si="1"/>
        <v>50662.918339801698</v>
      </c>
    </row>
    <row r="64" spans="1:22">
      <c r="A64" t="s">
        <v>1533</v>
      </c>
      <c r="B64">
        <v>0</v>
      </c>
      <c r="C64" t="s">
        <v>1520</v>
      </c>
      <c r="D64">
        <v>113</v>
      </c>
      <c r="E64">
        <v>11</v>
      </c>
      <c r="F64">
        <v>2</v>
      </c>
      <c r="G64" s="1">
        <v>10887</v>
      </c>
      <c r="H64" s="1">
        <v>261288</v>
      </c>
      <c r="I64" s="1">
        <v>0</v>
      </c>
      <c r="J64" s="1">
        <v>0</v>
      </c>
      <c r="K64" s="1">
        <v>34430</v>
      </c>
      <c r="L64" s="1">
        <v>0</v>
      </c>
      <c r="M64" s="1">
        <v>0</v>
      </c>
      <c r="N64" s="1">
        <v>0</v>
      </c>
      <c r="O64" s="1">
        <v>295718</v>
      </c>
      <c r="P64" s="218">
        <f t="shared" si="2"/>
        <v>1.112250343881203E-3</v>
      </c>
      <c r="Q64" s="135">
        <f t="shared" si="3"/>
        <v>154522.81758786802</v>
      </c>
      <c r="R64" s="135">
        <f t="shared" si="4"/>
        <v>12876.901465655668</v>
      </c>
      <c r="S64" s="135">
        <f t="shared" si="7"/>
        <v>6438.4507328278341</v>
      </c>
      <c r="T64" s="218">
        <f t="shared" si="5"/>
        <v>1.8996977257037322E-3</v>
      </c>
      <c r="U64">
        <f t="shared" si="6"/>
        <v>12876.901465655668</v>
      </c>
      <c r="V64" s="135">
        <f t="shared" si="1"/>
        <v>51627.083743433039</v>
      </c>
    </row>
    <row r="65" spans="1:22">
      <c r="A65" t="s">
        <v>1534</v>
      </c>
      <c r="B65">
        <v>0</v>
      </c>
      <c r="C65" t="s">
        <v>1513</v>
      </c>
      <c r="D65">
        <v>113</v>
      </c>
      <c r="E65">
        <v>11</v>
      </c>
      <c r="F65">
        <v>1</v>
      </c>
      <c r="G65" s="1">
        <v>17020</v>
      </c>
      <c r="H65" s="1">
        <v>204240</v>
      </c>
      <c r="I65" s="1">
        <v>0</v>
      </c>
      <c r="J65" s="1">
        <v>0</v>
      </c>
      <c r="K65" s="1">
        <v>27978</v>
      </c>
      <c r="L65" s="1">
        <v>0</v>
      </c>
      <c r="M65" s="1">
        <v>0</v>
      </c>
      <c r="N65" s="1">
        <v>0</v>
      </c>
      <c r="O65" s="1">
        <v>232218</v>
      </c>
      <c r="P65" s="218">
        <f t="shared" si="2"/>
        <v>8.6940850798466411E-4</v>
      </c>
      <c r="Q65" s="135">
        <f t="shared" si="3"/>
        <v>120785.26478118461</v>
      </c>
      <c r="R65" s="135">
        <f t="shared" si="4"/>
        <v>10065.438731765384</v>
      </c>
      <c r="S65" s="135">
        <f t="shared" si="7"/>
        <v>10065.438731765384</v>
      </c>
      <c r="T65" s="218">
        <f t="shared" si="5"/>
        <v>1.5437044138756615E-3</v>
      </c>
      <c r="U65">
        <f t="shared" si="6"/>
        <v>10065.438731765384</v>
      </c>
      <c r="V65" s="135">
        <f t="shared" si="1"/>
        <v>41952.44115520679</v>
      </c>
    </row>
    <row r="66" spans="1:22">
      <c r="A66" t="s">
        <v>1535</v>
      </c>
      <c r="B66">
        <v>0</v>
      </c>
      <c r="C66" t="s">
        <v>1450</v>
      </c>
      <c r="D66">
        <v>113</v>
      </c>
      <c r="E66">
        <v>11</v>
      </c>
      <c r="F66">
        <v>1</v>
      </c>
      <c r="G66" s="1">
        <v>7035</v>
      </c>
      <c r="H66" s="1">
        <v>84420</v>
      </c>
      <c r="I66" s="1">
        <v>0</v>
      </c>
      <c r="J66" s="1">
        <v>0</v>
      </c>
      <c r="K66" s="1">
        <v>11725</v>
      </c>
      <c r="L66" s="1">
        <v>0</v>
      </c>
      <c r="M66" s="1">
        <v>0</v>
      </c>
      <c r="N66" s="1">
        <v>0</v>
      </c>
      <c r="O66" s="1">
        <v>96145</v>
      </c>
      <c r="P66" s="218">
        <f t="shared" si="2"/>
        <v>3.5935892207239202E-4</v>
      </c>
      <c r="Q66" s="135">
        <f t="shared" si="3"/>
        <v>49925.049220660032</v>
      </c>
      <c r="R66" s="135">
        <f t="shared" si="4"/>
        <v>4160.420768388336</v>
      </c>
      <c r="S66" s="135">
        <f t="shared" si="7"/>
        <v>4160.420768388336</v>
      </c>
      <c r="T66" s="218">
        <f t="shared" si="5"/>
        <v>6.4693452901179969E-4</v>
      </c>
      <c r="U66">
        <f t="shared" si="6"/>
        <v>4160.420768388336</v>
      </c>
      <c r="V66" s="135">
        <f t="shared" si="1"/>
        <v>17581.398689856302</v>
      </c>
    </row>
    <row r="67" spans="1:22">
      <c r="A67" t="s">
        <v>1536</v>
      </c>
      <c r="B67">
        <v>0</v>
      </c>
      <c r="C67" t="s">
        <v>1496</v>
      </c>
      <c r="D67">
        <v>113</v>
      </c>
      <c r="E67">
        <v>11</v>
      </c>
      <c r="F67">
        <v>1</v>
      </c>
      <c r="G67" s="1">
        <v>21199</v>
      </c>
      <c r="H67" s="1">
        <v>254388</v>
      </c>
      <c r="I67" s="1">
        <v>0</v>
      </c>
      <c r="J67" s="1">
        <v>0</v>
      </c>
      <c r="K67" s="1">
        <v>24693</v>
      </c>
      <c r="L67" s="1">
        <v>0</v>
      </c>
      <c r="M67" s="1">
        <v>0</v>
      </c>
      <c r="N67" s="1">
        <v>0</v>
      </c>
      <c r="O67" s="1">
        <v>279081</v>
      </c>
      <c r="P67" s="218">
        <f t="shared" si="2"/>
        <v>1.0828784348276672E-3</v>
      </c>
      <c r="Q67" s="135">
        <f t="shared" si="3"/>
        <v>150442.23431823342</v>
      </c>
      <c r="R67" s="135">
        <f t="shared" si="4"/>
        <v>12536.852859852785</v>
      </c>
      <c r="S67" s="135">
        <f t="shared" si="7"/>
        <v>12536.852859852785</v>
      </c>
      <c r="T67" s="218">
        <f t="shared" si="5"/>
        <v>1.3624523944467692E-3</v>
      </c>
      <c r="U67">
        <f t="shared" si="6"/>
        <v>12536.852859852785</v>
      </c>
      <c r="V67" s="135">
        <f t="shared" si="1"/>
        <v>37026.650562782233</v>
      </c>
    </row>
    <row r="68" spans="1:22">
      <c r="A68" t="s">
        <v>1537</v>
      </c>
      <c r="B68">
        <v>0</v>
      </c>
      <c r="C68" t="s">
        <v>1538</v>
      </c>
      <c r="D68">
        <v>113</v>
      </c>
      <c r="E68">
        <v>11</v>
      </c>
      <c r="F68">
        <v>3</v>
      </c>
      <c r="G68" s="1">
        <v>8845</v>
      </c>
      <c r="H68" s="1">
        <v>318420</v>
      </c>
      <c r="I68" s="1">
        <v>0</v>
      </c>
      <c r="J68" s="1">
        <v>0</v>
      </c>
      <c r="K68" s="1">
        <v>43330</v>
      </c>
      <c r="L68" s="1">
        <v>0</v>
      </c>
      <c r="M68" s="1">
        <v>0</v>
      </c>
      <c r="N68" s="1">
        <v>0</v>
      </c>
      <c r="O68" s="1">
        <v>361750</v>
      </c>
      <c r="P68" s="218">
        <f t="shared" si="2"/>
        <v>1.3554497508444807E-3</v>
      </c>
      <c r="Q68" s="135">
        <f t="shared" si="3"/>
        <v>188310.04706044262</v>
      </c>
      <c r="R68" s="135">
        <f t="shared" si="4"/>
        <v>15692.503921703552</v>
      </c>
      <c r="S68" s="135">
        <f t="shared" si="7"/>
        <v>5230.8346405678503</v>
      </c>
      <c r="T68" s="218">
        <f t="shared" si="5"/>
        <v>2.3907610355719641E-3</v>
      </c>
      <c r="U68">
        <f t="shared" si="6"/>
        <v>15692.503921703552</v>
      </c>
      <c r="V68" s="135">
        <f t="shared" si="1"/>
        <v>64972.452471767465</v>
      </c>
    </row>
    <row r="69" spans="1:22">
      <c r="A69" t="s">
        <v>1539</v>
      </c>
      <c r="B69">
        <v>0</v>
      </c>
      <c r="C69" t="s">
        <v>1540</v>
      </c>
      <c r="D69">
        <v>113</v>
      </c>
      <c r="E69">
        <v>11</v>
      </c>
      <c r="F69">
        <v>2</v>
      </c>
      <c r="G69" s="1">
        <v>13000</v>
      </c>
      <c r="H69" s="1">
        <v>312000</v>
      </c>
      <c r="I69" s="1">
        <v>0</v>
      </c>
      <c r="J69" s="1">
        <v>0</v>
      </c>
      <c r="K69" s="1">
        <v>44646</v>
      </c>
      <c r="L69" s="1">
        <v>0</v>
      </c>
      <c r="M69" s="1">
        <v>0</v>
      </c>
      <c r="N69" s="1">
        <v>0</v>
      </c>
      <c r="O69" s="1">
        <v>356646</v>
      </c>
      <c r="P69" s="218">
        <f t="shared" si="2"/>
        <v>1.3281211050294515E-3</v>
      </c>
      <c r="Q69" s="135">
        <f t="shared" si="3"/>
        <v>184513.33045304345</v>
      </c>
      <c r="R69" s="135">
        <f t="shared" si="4"/>
        <v>15376.110871086954</v>
      </c>
      <c r="S69" s="135">
        <f t="shared" si="7"/>
        <v>7688.055435543477</v>
      </c>
      <c r="T69" s="218">
        <f t="shared" si="5"/>
        <v>2.4633721946491095E-3</v>
      </c>
      <c r="U69">
        <f t="shared" si="6"/>
        <v>15376.110871086954</v>
      </c>
      <c r="V69" s="135">
        <f t="shared" si="1"/>
        <v>66945.767668002081</v>
      </c>
    </row>
    <row r="70" spans="1:22">
      <c r="A70" t="s">
        <v>1541</v>
      </c>
      <c r="B70">
        <v>0</v>
      </c>
      <c r="C70" t="s">
        <v>1461</v>
      </c>
      <c r="D70">
        <v>113</v>
      </c>
      <c r="E70">
        <v>11</v>
      </c>
      <c r="F70">
        <v>9</v>
      </c>
      <c r="G70" s="1">
        <v>8881</v>
      </c>
      <c r="H70" s="1">
        <v>959148</v>
      </c>
      <c r="I70" s="1">
        <v>0</v>
      </c>
      <c r="J70" s="1">
        <v>0</v>
      </c>
      <c r="K70" s="1">
        <v>102279</v>
      </c>
      <c r="L70" s="1">
        <v>0</v>
      </c>
      <c r="M70" s="1">
        <v>0</v>
      </c>
      <c r="N70" s="1">
        <v>0</v>
      </c>
      <c r="O70" s="1">
        <v>1061427</v>
      </c>
      <c r="P70" s="218">
        <f t="shared" si="2"/>
        <v>4.0828996847653478E-3</v>
      </c>
      <c r="Q70" s="135">
        <f t="shared" si="3"/>
        <v>567229.46114543511</v>
      </c>
      <c r="R70" s="135">
        <f t="shared" si="4"/>
        <v>47269.12176211959</v>
      </c>
      <c r="S70" s="135">
        <f t="shared" si="7"/>
        <v>5252.12464023551</v>
      </c>
      <c r="T70" s="218">
        <f t="shared" si="5"/>
        <v>5.6433105921362779E-3</v>
      </c>
      <c r="U70">
        <f t="shared" si="6"/>
        <v>47269.12176211959</v>
      </c>
      <c r="V70" s="135">
        <f t="shared" si="1"/>
        <v>153365.27732194564</v>
      </c>
    </row>
    <row r="71" spans="1:22">
      <c r="A71" t="s">
        <v>1542</v>
      </c>
      <c r="B71">
        <v>0</v>
      </c>
      <c r="C71" t="s">
        <v>1467</v>
      </c>
      <c r="D71">
        <v>113</v>
      </c>
      <c r="E71">
        <v>11</v>
      </c>
      <c r="F71">
        <v>3</v>
      </c>
      <c r="G71" s="1">
        <v>7125</v>
      </c>
      <c r="H71" s="1">
        <v>256500</v>
      </c>
      <c r="I71" s="1">
        <v>0</v>
      </c>
      <c r="J71" s="1">
        <v>0</v>
      </c>
      <c r="K71" s="1">
        <v>33600</v>
      </c>
      <c r="L71" s="1">
        <v>0</v>
      </c>
      <c r="M71" s="1">
        <v>0</v>
      </c>
      <c r="N71" s="1">
        <v>0</v>
      </c>
      <c r="O71" s="1">
        <v>290100</v>
      </c>
      <c r="P71" s="218">
        <f t="shared" si="2"/>
        <v>1.0918687930770972E-3</v>
      </c>
      <c r="Q71" s="135">
        <f t="shared" si="3"/>
        <v>151691.2476320694</v>
      </c>
      <c r="R71" s="135">
        <f t="shared" si="4"/>
        <v>12640.93730267245</v>
      </c>
      <c r="S71" s="135">
        <f t="shared" si="7"/>
        <v>4213.6457675574829</v>
      </c>
      <c r="T71" s="218">
        <f t="shared" si="5"/>
        <v>1.8539019338845602E-3</v>
      </c>
      <c r="U71">
        <f t="shared" si="6"/>
        <v>12640.93730267245</v>
      </c>
      <c r="V71" s="135">
        <f t="shared" ref="V71:V79" si="8">+$V$5*T71</f>
        <v>50382.515648543435</v>
      </c>
    </row>
    <row r="72" spans="1:22">
      <c r="A72" t="s">
        <v>1543</v>
      </c>
      <c r="B72">
        <v>0</v>
      </c>
      <c r="C72" t="s">
        <v>1531</v>
      </c>
      <c r="D72">
        <v>113</v>
      </c>
      <c r="E72">
        <v>11</v>
      </c>
      <c r="F72">
        <v>2</v>
      </c>
      <c r="G72" s="1">
        <v>8980</v>
      </c>
      <c r="H72" s="1">
        <v>215520</v>
      </c>
      <c r="I72" s="1">
        <v>0</v>
      </c>
      <c r="J72" s="1">
        <v>0</v>
      </c>
      <c r="K72" s="1">
        <v>29647</v>
      </c>
      <c r="L72" s="1">
        <v>0</v>
      </c>
      <c r="M72" s="1">
        <v>0</v>
      </c>
      <c r="N72" s="1">
        <v>0</v>
      </c>
      <c r="O72" s="1">
        <v>245167</v>
      </c>
      <c r="P72" s="218">
        <f t="shared" si="2"/>
        <v>9.1742519408957507E-4</v>
      </c>
      <c r="Q72" s="135">
        <f t="shared" si="3"/>
        <v>127456.13134371773</v>
      </c>
      <c r="R72" s="135">
        <f t="shared" si="4"/>
        <v>10621.344278643144</v>
      </c>
      <c r="S72" s="135">
        <f t="shared" si="7"/>
        <v>5310.6721393215721</v>
      </c>
      <c r="T72" s="218">
        <f t="shared" si="5"/>
        <v>1.6357925783891535E-3</v>
      </c>
      <c r="U72">
        <f t="shared" si="6"/>
        <v>10621.344278643144</v>
      </c>
      <c r="V72" s="135">
        <f t="shared" si="8"/>
        <v>44455.072661677594</v>
      </c>
    </row>
    <row r="73" spans="1:22">
      <c r="A73" t="s">
        <v>1544</v>
      </c>
      <c r="B73">
        <v>0</v>
      </c>
      <c r="C73" t="s">
        <v>1471</v>
      </c>
      <c r="D73">
        <v>113</v>
      </c>
      <c r="E73">
        <v>11</v>
      </c>
      <c r="F73">
        <v>1</v>
      </c>
      <c r="G73" s="1">
        <v>44287</v>
      </c>
      <c r="H73" s="1">
        <v>531444</v>
      </c>
      <c r="I73" s="1">
        <v>0</v>
      </c>
      <c r="J73" s="1">
        <v>0</v>
      </c>
      <c r="K73" s="1">
        <v>73811</v>
      </c>
      <c r="L73" s="1">
        <v>0</v>
      </c>
      <c r="M73" s="1">
        <v>0</v>
      </c>
      <c r="N73" s="1">
        <v>0</v>
      </c>
      <c r="O73" s="1">
        <v>605255</v>
      </c>
      <c r="P73" s="218">
        <f t="shared" ref="P73:P79" si="9">+H73/$H$3</f>
        <v>2.26224997609382E-3</v>
      </c>
      <c r="Q73" s="135">
        <f t="shared" ref="Q73:Q79" si="10">+$P$6*P73</f>
        <v>314290.071760536</v>
      </c>
      <c r="R73" s="135">
        <f t="shared" ref="R73:R79" si="11">+Q73/12</f>
        <v>26190.839313378001</v>
      </c>
      <c r="S73" s="135">
        <f t="shared" ref="S73:S79" si="12">+R73/F73</f>
        <v>26190.839313378001</v>
      </c>
      <c r="T73" s="218">
        <f t="shared" ref="T73:T79" si="13">+K73/$K$3</f>
        <v>4.0725701083914661E-3</v>
      </c>
      <c r="U73">
        <f t="shared" ref="U73:U79" si="14">+S73*F73</f>
        <v>26190.839313378001</v>
      </c>
      <c r="V73" s="135">
        <f t="shared" si="8"/>
        <v>110678.09114686426</v>
      </c>
    </row>
    <row r="74" spans="1:22">
      <c r="A74" t="s">
        <v>1545</v>
      </c>
      <c r="B74">
        <v>0</v>
      </c>
      <c r="C74" t="s">
        <v>1520</v>
      </c>
      <c r="D74">
        <v>113</v>
      </c>
      <c r="E74">
        <v>11</v>
      </c>
      <c r="F74">
        <v>1</v>
      </c>
      <c r="G74" s="1">
        <v>13379</v>
      </c>
      <c r="H74" s="1">
        <v>160548</v>
      </c>
      <c r="I74" s="1">
        <v>0</v>
      </c>
      <c r="J74" s="1">
        <v>0</v>
      </c>
      <c r="K74" s="1">
        <v>22298</v>
      </c>
      <c r="L74" s="1">
        <v>0</v>
      </c>
      <c r="M74" s="1">
        <v>0</v>
      </c>
      <c r="N74" s="1">
        <v>0</v>
      </c>
      <c r="O74" s="1">
        <v>182846</v>
      </c>
      <c r="P74" s="218">
        <f t="shared" si="9"/>
        <v>6.8342047169957817E-4</v>
      </c>
      <c r="Q74" s="135">
        <f t="shared" si="10"/>
        <v>94946.301851202632</v>
      </c>
      <c r="R74" s="135">
        <f t="shared" si="11"/>
        <v>7912.1918209335527</v>
      </c>
      <c r="S74" s="135">
        <f t="shared" si="12"/>
        <v>7912.1918209335527</v>
      </c>
      <c r="T74" s="218">
        <f t="shared" si="13"/>
        <v>1.2303067060047E-3</v>
      </c>
      <c r="U74">
        <f t="shared" si="14"/>
        <v>7912.1918209335527</v>
      </c>
      <c r="V74" s="135">
        <f t="shared" si="8"/>
        <v>33435.396843191113</v>
      </c>
    </row>
    <row r="75" spans="1:22">
      <c r="A75" t="s">
        <v>1546</v>
      </c>
      <c r="B75">
        <v>0</v>
      </c>
      <c r="C75" t="s">
        <v>1487</v>
      </c>
      <c r="D75">
        <v>113</v>
      </c>
      <c r="E75">
        <v>11</v>
      </c>
      <c r="F75">
        <v>3</v>
      </c>
      <c r="G75" s="1">
        <v>9850</v>
      </c>
      <c r="H75" s="1">
        <v>354600</v>
      </c>
      <c r="I75" s="1">
        <v>0</v>
      </c>
      <c r="J75" s="1">
        <v>0</v>
      </c>
      <c r="K75" s="1">
        <v>20542</v>
      </c>
      <c r="L75" s="1">
        <v>0</v>
      </c>
      <c r="M75" s="1">
        <v>0</v>
      </c>
      <c r="N75" s="1">
        <v>0</v>
      </c>
      <c r="O75" s="1">
        <v>375142</v>
      </c>
      <c r="P75" s="218">
        <f t="shared" si="9"/>
        <v>1.5094607174469343E-3</v>
      </c>
      <c r="Q75" s="135">
        <f t="shared" si="10"/>
        <v>209706.49672643977</v>
      </c>
      <c r="R75" s="135">
        <f t="shared" si="11"/>
        <v>17475.541393869982</v>
      </c>
      <c r="S75" s="135">
        <f t="shared" si="12"/>
        <v>5825.1804646233277</v>
      </c>
      <c r="T75" s="218">
        <f t="shared" si="13"/>
        <v>1.1334182596981141E-3</v>
      </c>
      <c r="U75">
        <f t="shared" si="14"/>
        <v>17475.541393869982</v>
      </c>
      <c r="V75" s="135">
        <f t="shared" si="8"/>
        <v>30802.310608701759</v>
      </c>
    </row>
    <row r="76" spans="1:22">
      <c r="A76" t="s">
        <v>1547</v>
      </c>
      <c r="B76">
        <v>0</v>
      </c>
      <c r="C76" t="s">
        <v>1452</v>
      </c>
      <c r="D76">
        <v>113</v>
      </c>
      <c r="E76">
        <v>11</v>
      </c>
      <c r="F76">
        <v>2</v>
      </c>
      <c r="G76" s="1">
        <v>9672</v>
      </c>
      <c r="H76" s="1">
        <v>232128</v>
      </c>
      <c r="I76" s="1">
        <v>0</v>
      </c>
      <c r="J76" s="1">
        <v>0</v>
      </c>
      <c r="K76" s="1">
        <v>32239</v>
      </c>
      <c r="L76" s="1">
        <v>0</v>
      </c>
      <c r="M76" s="1">
        <v>0</v>
      </c>
      <c r="N76" s="1">
        <v>0</v>
      </c>
      <c r="O76" s="1">
        <v>264367</v>
      </c>
      <c r="P76" s="218">
        <f t="shared" si="9"/>
        <v>9.8812210214191203E-4</v>
      </c>
      <c r="Q76" s="135">
        <f t="shared" si="10"/>
        <v>137277.91785706434</v>
      </c>
      <c r="R76" s="135">
        <f t="shared" si="11"/>
        <v>11439.826488088695</v>
      </c>
      <c r="S76" s="135">
        <f t="shared" si="12"/>
        <v>5719.9132440443473</v>
      </c>
      <c r="T76" s="218">
        <f t="shared" si="13"/>
        <v>1.7788078704316767E-3</v>
      </c>
      <c r="U76">
        <f t="shared" si="14"/>
        <v>11439.826488088695</v>
      </c>
      <c r="V76" s="135">
        <f t="shared" si="8"/>
        <v>48341.723868850946</v>
      </c>
    </row>
    <row r="77" spans="1:22">
      <c r="A77" t="s">
        <v>1548</v>
      </c>
      <c r="B77">
        <v>0</v>
      </c>
      <c r="C77" t="s">
        <v>1461</v>
      </c>
      <c r="D77">
        <v>113</v>
      </c>
      <c r="E77">
        <v>11</v>
      </c>
      <c r="F77">
        <v>20</v>
      </c>
      <c r="G77" s="1">
        <v>7739</v>
      </c>
      <c r="H77" s="1">
        <v>1857360</v>
      </c>
      <c r="I77" s="1">
        <v>0</v>
      </c>
      <c r="J77" s="1">
        <v>0</v>
      </c>
      <c r="K77" s="1">
        <v>159819</v>
      </c>
      <c r="L77" s="1">
        <v>0</v>
      </c>
      <c r="M77" s="1">
        <v>0</v>
      </c>
      <c r="N77" s="1">
        <v>0</v>
      </c>
      <c r="O77" s="1">
        <v>2017179</v>
      </c>
      <c r="P77" s="218">
        <f t="shared" si="9"/>
        <v>7.9064071014022502E-3</v>
      </c>
      <c r="Q77" s="135">
        <f t="shared" si="10"/>
        <v>1098422.0495200795</v>
      </c>
      <c r="R77" s="135">
        <f t="shared" si="11"/>
        <v>91535.170793339959</v>
      </c>
      <c r="S77" s="135">
        <f t="shared" si="12"/>
        <v>4576.7585396669983</v>
      </c>
      <c r="T77" s="218">
        <f t="shared" si="13"/>
        <v>8.8181176539135868E-3</v>
      </c>
      <c r="U77">
        <f t="shared" si="14"/>
        <v>91535.170793339959</v>
      </c>
      <c r="V77" s="135">
        <f t="shared" si="8"/>
        <v>239645.33537007627</v>
      </c>
    </row>
    <row r="78" spans="1:22">
      <c r="A78" t="s">
        <v>1549</v>
      </c>
      <c r="B78">
        <v>0</v>
      </c>
      <c r="C78" t="s">
        <v>1461</v>
      </c>
      <c r="D78">
        <v>113</v>
      </c>
      <c r="E78">
        <v>11</v>
      </c>
      <c r="F78">
        <v>14</v>
      </c>
      <c r="G78" s="1">
        <v>5360</v>
      </c>
      <c r="H78" s="1">
        <v>900480</v>
      </c>
      <c r="I78" s="1">
        <v>0</v>
      </c>
      <c r="J78" s="1">
        <v>0</v>
      </c>
      <c r="K78" s="1">
        <v>91635</v>
      </c>
      <c r="L78" s="1">
        <v>0</v>
      </c>
      <c r="M78" s="1">
        <v>0</v>
      </c>
      <c r="N78" s="1">
        <v>0</v>
      </c>
      <c r="O78" s="1">
        <v>992115</v>
      </c>
      <c r="P78" s="218">
        <f t="shared" si="9"/>
        <v>3.8331618354388482E-3</v>
      </c>
      <c r="Q78" s="135">
        <f t="shared" si="10"/>
        <v>532533.85835370701</v>
      </c>
      <c r="R78" s="135">
        <f t="shared" si="11"/>
        <v>44377.821529475586</v>
      </c>
      <c r="S78" s="135">
        <f t="shared" si="12"/>
        <v>3169.8443949625421</v>
      </c>
      <c r="T78" s="218">
        <f t="shared" si="13"/>
        <v>5.0560209437949906E-3</v>
      </c>
      <c r="U78">
        <f t="shared" si="14"/>
        <v>44377.821529475586</v>
      </c>
      <c r="V78" s="135">
        <f t="shared" si="8"/>
        <v>137404.81611471064</v>
      </c>
    </row>
    <row r="79" spans="1:22">
      <c r="A79" t="s">
        <v>1550</v>
      </c>
      <c r="B79">
        <v>0</v>
      </c>
      <c r="C79" t="s">
        <v>1551</v>
      </c>
      <c r="D79">
        <v>113</v>
      </c>
      <c r="E79">
        <v>11</v>
      </c>
      <c r="F79">
        <v>1</v>
      </c>
      <c r="G79" s="1">
        <v>8126</v>
      </c>
      <c r="H79" s="1">
        <v>97512</v>
      </c>
      <c r="I79" s="1">
        <v>0</v>
      </c>
      <c r="J79" s="1">
        <v>0</v>
      </c>
      <c r="K79" s="1">
        <v>13172</v>
      </c>
      <c r="L79" s="1">
        <v>0</v>
      </c>
      <c r="M79" s="1">
        <v>0</v>
      </c>
      <c r="N79" s="1">
        <v>0</v>
      </c>
      <c r="O79" s="1">
        <v>110684</v>
      </c>
      <c r="P79" s="218">
        <f t="shared" si="9"/>
        <v>4.1508892690266631E-4</v>
      </c>
      <c r="Q79" s="135">
        <f t="shared" si="10"/>
        <v>57667.512433131975</v>
      </c>
      <c r="R79" s="135">
        <f t="shared" si="11"/>
        <v>4805.6260360943315</v>
      </c>
      <c r="S79" s="135">
        <f t="shared" si="12"/>
        <v>4805.6260360943315</v>
      </c>
      <c r="T79" s="218">
        <f t="shared" si="13"/>
        <v>7.2677369860498289E-4</v>
      </c>
      <c r="U79">
        <f t="shared" si="14"/>
        <v>4805.6260360943315</v>
      </c>
      <c r="V79" s="135">
        <f t="shared" si="8"/>
        <v>19751.145717934942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5">
    <tabColor rgb="FFFFFF00"/>
  </sheetPr>
  <dimension ref="A1:D13"/>
  <sheetViews>
    <sheetView zoomScale="113" workbookViewId="0">
      <pane ySplit="6" topLeftCell="A7" activePane="bottomLeft" state="frozen"/>
      <selection pane="bottomLeft" activeCell="C10" sqref="C10"/>
    </sheetView>
  </sheetViews>
  <sheetFormatPr defaultColWidth="0" defaultRowHeight="15" zeroHeight="1"/>
  <cols>
    <col min="1" max="1" width="0.671875" customWidth="1"/>
    <col min="2" max="2" width="69.81640625" bestFit="1" customWidth="1"/>
    <col min="3" max="3" width="21.65625" bestFit="1" customWidth="1"/>
    <col min="4" max="4" width="0.94140625" customWidth="1"/>
    <col min="5" max="16384" width="10.76171875" hidden="1"/>
  </cols>
  <sheetData>
    <row r="1" spans="2:3" ht="6" customHeight="1" thickBot="1"/>
    <row r="2" spans="2:3" ht="21" customHeight="1">
      <c r="B2" s="246" t="s">
        <v>1336</v>
      </c>
      <c r="C2" s="248"/>
    </row>
    <row r="3" spans="2:3" ht="21" customHeight="1">
      <c r="B3" s="243" t="s">
        <v>790</v>
      </c>
      <c r="C3" s="245"/>
    </row>
    <row r="4" spans="2:3" ht="21" customHeight="1" thickBot="1">
      <c r="B4" s="249" t="s">
        <v>1569</v>
      </c>
      <c r="C4" s="251"/>
    </row>
    <row r="5" spans="2:3" ht="21" customHeight="1" thickBot="1">
      <c r="B5" s="240" t="s">
        <v>791</v>
      </c>
      <c r="C5" s="242"/>
    </row>
    <row r="6" spans="2:3" ht="18.75" thickBot="1">
      <c r="B6" s="15" t="s">
        <v>1116</v>
      </c>
      <c r="C6" s="16" t="s">
        <v>792</v>
      </c>
    </row>
    <row r="7" spans="2:3" ht="18" thickBot="1">
      <c r="B7" s="21" t="s">
        <v>794</v>
      </c>
      <c r="C7" s="22">
        <f>+'CLAS OBJETO DEL GASTO'!D7+'CLAS OBJETO DEL GASTO'!D47+'CLAS OBJETO DEL GASTO'!D112+'CLAS OBJETO DEL GASTO'!D195+'CLAS OBJETO DEL GASTO'!D333-C10</f>
        <v>625720126</v>
      </c>
    </row>
    <row r="8" spans="2:3" ht="18" thickBot="1">
      <c r="B8" s="23" t="s">
        <v>795</v>
      </c>
      <c r="C8" s="24">
        <f>+'CLAS OBJETO DEL GASTO'!D252+'CLAS OBJETO DEL GASTO'!D311</f>
        <v>66961563</v>
      </c>
    </row>
    <row r="9" spans="2:3" ht="18" thickBot="1">
      <c r="B9" s="23" t="s">
        <v>796</v>
      </c>
      <c r="C9" s="24">
        <f>+'CLAS OBJETO DEL GASTO'!D338</f>
        <v>31823728</v>
      </c>
    </row>
    <row r="10" spans="2:3" ht="18" thickBot="1">
      <c r="B10" s="23" t="s">
        <v>797</v>
      </c>
      <c r="C10" s="24">
        <f>+'CLAS OBJETO DEL GASTO'!D231</f>
        <v>4802193</v>
      </c>
    </row>
    <row r="11" spans="2:3" ht="18" thickBot="1">
      <c r="B11" s="23" t="s">
        <v>798</v>
      </c>
      <c r="C11" s="24">
        <v>0</v>
      </c>
    </row>
    <row r="12" spans="2:3" ht="18.75" thickBot="1">
      <c r="B12" s="19" t="s">
        <v>793</v>
      </c>
      <c r="C12" s="20">
        <f>+SUM(C7:C11)</f>
        <v>729307610</v>
      </c>
    </row>
    <row r="13" spans="2:3"/>
  </sheetData>
  <mergeCells count="4">
    <mergeCell ref="B3:C3"/>
    <mergeCell ref="B2:C2"/>
    <mergeCell ref="B5:C5"/>
    <mergeCell ref="B4:C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XFC72"/>
  <sheetViews>
    <sheetView zoomScale="89" zoomScaleNormal="89" workbookViewId="0">
      <pane ySplit="6" topLeftCell="A56" activePane="bottomLeft" state="frozen"/>
      <selection pane="bottomLeft" activeCell="B7" sqref="B7:E71"/>
    </sheetView>
  </sheetViews>
  <sheetFormatPr defaultColWidth="0" defaultRowHeight="15" zeroHeight="1"/>
  <cols>
    <col min="1" max="1" width="0.8046875" customWidth="1"/>
    <col min="2" max="2" width="11.97265625" bestFit="1" customWidth="1"/>
    <col min="3" max="3" width="6.05078125" bestFit="1" customWidth="1"/>
    <col min="4" max="4" width="70.0859375" bestFit="1" customWidth="1"/>
    <col min="5" max="5" width="20.71484375" customWidth="1"/>
    <col min="6" max="6" width="0.671875" customWidth="1"/>
    <col min="7" max="7" width="72.23828125" hidden="1" customWidth="1"/>
    <col min="8" max="8" width="0" hidden="1" customWidth="1"/>
    <col min="9" max="16383" width="10.76171875" hidden="1"/>
    <col min="16384" max="16384" width="48.29296875" hidden="1" customWidth="1"/>
  </cols>
  <sheetData>
    <row r="1" spans="2:8" ht="5.25" customHeight="1" thickBot="1">
      <c r="F1" s="220"/>
    </row>
    <row r="2" spans="2:8" ht="20.25">
      <c r="B2" s="246" t="s">
        <v>1336</v>
      </c>
      <c r="C2" s="247"/>
      <c r="D2" s="247"/>
      <c r="E2" s="248"/>
      <c r="F2" s="220"/>
    </row>
    <row r="3" spans="2:8" ht="20.25">
      <c r="B3" s="243" t="s">
        <v>790</v>
      </c>
      <c r="C3" s="244"/>
      <c r="D3" s="244"/>
      <c r="E3" s="245"/>
      <c r="F3" s="220"/>
    </row>
    <row r="4" spans="2:8" ht="21" thickBot="1">
      <c r="B4" s="249" t="s">
        <v>1569</v>
      </c>
      <c r="C4" s="250"/>
      <c r="D4" s="250"/>
      <c r="E4" s="251"/>
      <c r="F4" s="220"/>
    </row>
    <row r="5" spans="2:8" ht="21" thickBot="1">
      <c r="B5" s="240" t="s">
        <v>800</v>
      </c>
      <c r="C5" s="241"/>
      <c r="D5" s="241"/>
      <c r="E5" s="242"/>
      <c r="F5" s="220"/>
    </row>
    <row r="6" spans="2:8" ht="21" thickBot="1">
      <c r="B6" s="25" t="s">
        <v>799</v>
      </c>
      <c r="C6" s="25"/>
      <c r="D6" s="25" t="s">
        <v>800</v>
      </c>
      <c r="E6" s="26" t="s">
        <v>792</v>
      </c>
      <c r="F6" s="220"/>
    </row>
    <row r="7" spans="2:8" ht="21" thickBot="1">
      <c r="B7" s="123" t="s">
        <v>801</v>
      </c>
      <c r="C7" s="124" t="s">
        <v>1405</v>
      </c>
      <c r="D7" s="125" t="s">
        <v>802</v>
      </c>
      <c r="E7" s="126">
        <f>+E8</f>
        <v>729307610.00000024</v>
      </c>
      <c r="F7" s="220"/>
    </row>
    <row r="8" spans="2:8" ht="21" thickBot="1">
      <c r="B8" s="127" t="s">
        <v>803</v>
      </c>
      <c r="C8" s="128" t="s">
        <v>1405</v>
      </c>
      <c r="D8" s="129" t="s">
        <v>804</v>
      </c>
      <c r="E8" s="130">
        <f>+E9</f>
        <v>729307610.00000024</v>
      </c>
      <c r="F8" s="220"/>
    </row>
    <row r="9" spans="2:8" ht="21" thickBot="1">
      <c r="B9" s="27" t="s">
        <v>805</v>
      </c>
      <c r="C9" s="122" t="s">
        <v>1405</v>
      </c>
      <c r="D9" s="28" t="s">
        <v>1406</v>
      </c>
      <c r="E9" s="31">
        <f>+E10</f>
        <v>729307610.00000024</v>
      </c>
      <c r="F9" s="220"/>
    </row>
    <row r="10" spans="2:8" ht="21" thickBot="1">
      <c r="B10" s="131" t="s">
        <v>806</v>
      </c>
      <c r="C10" s="132" t="s">
        <v>1405</v>
      </c>
      <c r="D10" s="133" t="s">
        <v>1407</v>
      </c>
      <c r="E10" s="134">
        <f>+SUM(E11:E71)</f>
        <v>729307610.00000024</v>
      </c>
      <c r="F10" s="220"/>
    </row>
    <row r="11" spans="2:8" ht="21" thickBot="1">
      <c r="B11" s="29" t="s">
        <v>806</v>
      </c>
      <c r="C11" s="29" t="str">
        <f>+MID(G11,1,3)</f>
        <v>001</v>
      </c>
      <c r="D11" s="30" t="str">
        <f>+MID(G11,5,99999)</f>
        <v>AGENTES MUNICIPALES</v>
      </c>
      <c r="E11" s="32">
        <f>+'Unidad Resp'!B4</f>
        <v>1473099.9993756819</v>
      </c>
      <c r="F11" s="220"/>
      <c r="G11" s="30" t="str">
        <f>+'Unidad Resp'!A4</f>
        <v>001 AGENTES MUNICIPALES</v>
      </c>
      <c r="H11" s="145"/>
    </row>
    <row r="12" spans="2:8" ht="21" thickBot="1">
      <c r="B12" s="29" t="s">
        <v>806</v>
      </c>
      <c r="C12" s="29" t="str">
        <f t="shared" ref="C12:C71" si="0">+MID(G12,1,3)</f>
        <v>002</v>
      </c>
      <c r="D12" s="30" t="str">
        <f t="shared" ref="D12:D55" si="1">+MID(G12,5,99999)</f>
        <v>SERVICIOS MEDICOS MUNICIPALES</v>
      </c>
      <c r="E12" s="32">
        <f>+'Unidad Resp'!B5</f>
        <v>24376232.099880069</v>
      </c>
      <c r="F12" s="220"/>
      <c r="G12" s="30" t="str">
        <f>+'Unidad Resp'!A5</f>
        <v>002 SERVICIOS MEDICOS MUNICIPALES</v>
      </c>
      <c r="H12" s="145"/>
    </row>
    <row r="13" spans="2:8" ht="21" thickBot="1">
      <c r="B13" s="29" t="s">
        <v>806</v>
      </c>
      <c r="C13" s="29" t="str">
        <f t="shared" si="0"/>
        <v>003</v>
      </c>
      <c r="D13" s="30" t="str">
        <f t="shared" si="1"/>
        <v>JURIDICO</v>
      </c>
      <c r="E13" s="32">
        <f>+'Unidad Resp'!B6</f>
        <v>13059124.376236182</v>
      </c>
      <c r="F13" s="220"/>
      <c r="G13" s="30" t="str">
        <f>+'Unidad Resp'!A6</f>
        <v>003 JURIDICO</v>
      </c>
      <c r="H13" s="145"/>
    </row>
    <row r="14" spans="2:8" ht="21" thickBot="1">
      <c r="B14" s="29" t="s">
        <v>806</v>
      </c>
      <c r="C14" s="29" t="str">
        <f t="shared" si="0"/>
        <v>004</v>
      </c>
      <c r="D14" s="30" t="str">
        <f t="shared" si="1"/>
        <v>PRESIDENCIA OFICINA</v>
      </c>
      <c r="E14" s="32">
        <f>+'Unidad Resp'!B7</f>
        <v>4259859.3406781331</v>
      </c>
      <c r="F14" s="220"/>
      <c r="G14" s="30" t="str">
        <f>+'Unidad Resp'!A7</f>
        <v>004 PRESIDENCIA OFICINA</v>
      </c>
      <c r="H14" s="145"/>
    </row>
    <row r="15" spans="2:8" ht="21" thickBot="1">
      <c r="B15" s="29" t="s">
        <v>806</v>
      </c>
      <c r="C15" s="29" t="str">
        <f t="shared" si="0"/>
        <v>005</v>
      </c>
      <c r="D15" s="30" t="str">
        <f t="shared" si="1"/>
        <v>PADRON Y LICENCIAS</v>
      </c>
      <c r="E15" s="32">
        <f>+'Unidad Resp'!B8</f>
        <v>1406163.3918340665</v>
      </c>
      <c r="F15" s="220"/>
      <c r="G15" s="30" t="str">
        <f>+'Unidad Resp'!A8</f>
        <v>005 PADRON Y LICENCIAS</v>
      </c>
      <c r="H15" s="145"/>
    </row>
    <row r="16" spans="2:8" ht="21" thickBot="1">
      <c r="B16" s="29" t="s">
        <v>806</v>
      </c>
      <c r="C16" s="29" t="str">
        <f t="shared" si="0"/>
        <v>006</v>
      </c>
      <c r="D16" s="30" t="str">
        <f t="shared" si="1"/>
        <v>RASTRO MUNICIPAL</v>
      </c>
      <c r="E16" s="32">
        <f>+'Unidad Resp'!B9</f>
        <v>2521840.1216937383</v>
      </c>
      <c r="F16" s="220"/>
      <c r="G16" s="30" t="str">
        <f>+'Unidad Resp'!A9</f>
        <v>006 RASTRO MUNICIPAL</v>
      </c>
      <c r="H16" s="145"/>
    </row>
    <row r="17" spans="2:8" ht="21" thickBot="1">
      <c r="B17" s="29" t="s">
        <v>806</v>
      </c>
      <c r="C17" s="29" t="str">
        <f t="shared" si="0"/>
        <v>007</v>
      </c>
      <c r="D17" s="30" t="str">
        <f t="shared" si="1"/>
        <v>PATRIMONIO</v>
      </c>
      <c r="E17" s="32">
        <f>+'Unidad Resp'!B10</f>
        <v>12057811.703967698</v>
      </c>
      <c r="F17" s="220"/>
      <c r="G17" s="30" t="str">
        <f>+'Unidad Resp'!A10</f>
        <v>007 PATRIMONIO</v>
      </c>
      <c r="H17" s="145"/>
    </row>
    <row r="18" spans="2:8" ht="21" thickBot="1">
      <c r="B18" s="29" t="s">
        <v>806</v>
      </c>
      <c r="C18" s="29" t="str">
        <f t="shared" si="0"/>
        <v>008</v>
      </c>
      <c r="D18" s="30" t="str">
        <f t="shared" si="1"/>
        <v>CATASTRO E IMPUESTO PREDIAL</v>
      </c>
      <c r="E18" s="32">
        <f>+'Unidad Resp'!B11</f>
        <v>3762066.4329925054</v>
      </c>
      <c r="F18" s="220"/>
      <c r="G18" s="30" t="str">
        <f>+'Unidad Resp'!A11</f>
        <v>008 CATASTRO E IMPUESTO PREDIAL</v>
      </c>
      <c r="H18" s="145"/>
    </row>
    <row r="19" spans="2:8" ht="21" thickBot="1">
      <c r="B19" s="29" t="s">
        <v>806</v>
      </c>
      <c r="C19" s="29" t="str">
        <f t="shared" si="0"/>
        <v>009</v>
      </c>
      <c r="D19" s="30" t="str">
        <f t="shared" si="1"/>
        <v>REGISTRO CIVIL</v>
      </c>
      <c r="E19" s="32">
        <f>+'Unidad Resp'!B12</f>
        <v>5551737.3079205034</v>
      </c>
      <c r="F19" s="220"/>
      <c r="G19" s="30" t="str">
        <f>+'Unidad Resp'!A12</f>
        <v>009 REGISTRO CIVIL</v>
      </c>
      <c r="H19" s="145"/>
    </row>
    <row r="20" spans="2:8" ht="21" thickBot="1">
      <c r="B20" s="29" t="s">
        <v>806</v>
      </c>
      <c r="C20" s="29" t="str">
        <f t="shared" si="0"/>
        <v>010</v>
      </c>
      <c r="D20" s="30" t="str">
        <f t="shared" si="1"/>
        <v>OBRAS PUBLICAS</v>
      </c>
      <c r="E20" s="32">
        <f>+'Unidad Resp'!B13</f>
        <v>70270106.897637814</v>
      </c>
      <c r="F20" s="220"/>
      <c r="G20" s="30" t="str">
        <f>+'Unidad Resp'!A13</f>
        <v>010 OBRAS PUBLICAS</v>
      </c>
      <c r="H20" s="145"/>
    </row>
    <row r="21" spans="2:8" ht="21" thickBot="1">
      <c r="B21" s="29" t="s">
        <v>806</v>
      </c>
      <c r="C21" s="29" t="str">
        <f t="shared" si="0"/>
        <v>011</v>
      </c>
      <c r="D21" s="30" t="str">
        <f t="shared" si="1"/>
        <v>DEPTO  DE DEPORTES</v>
      </c>
      <c r="E21" s="32">
        <f>+'Unidad Resp'!B14</f>
        <v>4373893.4395347545</v>
      </c>
      <c r="F21" s="220"/>
      <c r="G21" s="30" t="str">
        <f>+'Unidad Resp'!A14</f>
        <v>011 DEPTO  DE DEPORTES</v>
      </c>
      <c r="H21" s="145"/>
    </row>
    <row r="22" spans="2:8" ht="21" thickBot="1">
      <c r="B22" s="29" t="s">
        <v>806</v>
      </c>
      <c r="C22" s="29" t="str">
        <f t="shared" si="0"/>
        <v>012</v>
      </c>
      <c r="D22" s="30" t="str">
        <f t="shared" si="1"/>
        <v>TESORERIA</v>
      </c>
      <c r="E22" s="32">
        <f>+'Unidad Resp'!B15</f>
        <v>51577405.641330853</v>
      </c>
      <c r="F22" s="220"/>
      <c r="G22" s="30" t="str">
        <f>+'Unidad Resp'!A15</f>
        <v>012 TESORERIA</v>
      </c>
      <c r="H22" s="145"/>
    </row>
    <row r="23" spans="2:8" ht="21" thickBot="1">
      <c r="B23" s="29" t="s">
        <v>806</v>
      </c>
      <c r="C23" s="29" t="str">
        <f t="shared" si="0"/>
        <v>014</v>
      </c>
      <c r="D23" s="30" t="str">
        <f t="shared" si="1"/>
        <v>COMUNICACION SOCIAL</v>
      </c>
      <c r="E23" s="32">
        <f>+'Unidad Resp'!B16</f>
        <v>6560565.0681725945</v>
      </c>
      <c r="F23" s="220"/>
      <c r="G23" s="30" t="str">
        <f>+'Unidad Resp'!A16</f>
        <v>014 COMUNICACION SOCIAL</v>
      </c>
      <c r="H23" s="145"/>
    </row>
    <row r="24" spans="2:8" ht="21" thickBot="1">
      <c r="B24" s="29" t="s">
        <v>806</v>
      </c>
      <c r="C24" s="29" t="str">
        <f t="shared" si="0"/>
        <v>015</v>
      </c>
      <c r="D24" s="30" t="str">
        <f t="shared" si="1"/>
        <v>SINDICATURA</v>
      </c>
      <c r="E24" s="32">
        <f>+'Unidad Resp'!B17</f>
        <v>4187129.4288532538</v>
      </c>
      <c r="F24" s="220"/>
      <c r="G24" s="30" t="str">
        <f>+'Unidad Resp'!A17</f>
        <v>015 SINDICATURA</v>
      </c>
      <c r="H24" s="145"/>
    </row>
    <row r="25" spans="2:8" ht="21" thickBot="1">
      <c r="B25" s="29" t="s">
        <v>806</v>
      </c>
      <c r="C25" s="29" t="str">
        <f t="shared" si="0"/>
        <v>016</v>
      </c>
      <c r="D25" s="30" t="str">
        <f t="shared" si="1"/>
        <v>HUIZACHERA</v>
      </c>
      <c r="E25" s="32">
        <f>+'Unidad Resp'!B18</f>
        <v>1093816.8773762248</v>
      </c>
      <c r="F25" s="220"/>
      <c r="G25" s="30" t="str">
        <f>+'Unidad Resp'!A18</f>
        <v>016 HUIZACHERA</v>
      </c>
      <c r="H25" s="145"/>
    </row>
    <row r="26" spans="2:8" ht="21" thickBot="1">
      <c r="B26" s="29" t="s">
        <v>806</v>
      </c>
      <c r="C26" s="29" t="str">
        <f t="shared" si="0"/>
        <v>017</v>
      </c>
      <c r="D26" s="30" t="str">
        <f t="shared" si="1"/>
        <v>CASTILLO</v>
      </c>
      <c r="E26" s="32">
        <f>+'Unidad Resp'!B19</f>
        <v>1155580.2334776663</v>
      </c>
      <c r="F26" s="220"/>
      <c r="G26" s="30" t="str">
        <f>+'Unidad Resp'!A19</f>
        <v>017 CASTILLO</v>
      </c>
      <c r="H26" s="145"/>
    </row>
    <row r="27" spans="2:8" ht="21" thickBot="1">
      <c r="B27" s="29" t="s">
        <v>806</v>
      </c>
      <c r="C27" s="29" t="str">
        <f t="shared" si="0"/>
        <v>018</v>
      </c>
      <c r="D27" s="30" t="str">
        <f t="shared" si="1"/>
        <v>SAN JOSE DEL 15</v>
      </c>
      <c r="E27" s="32">
        <f>+'Unidad Resp'!B20</f>
        <v>1500060.3194544222</v>
      </c>
      <c r="F27" s="220"/>
      <c r="G27" s="30" t="str">
        <f>+'Unidad Resp'!A20</f>
        <v>018 SAN JOSE DEL 15</v>
      </c>
      <c r="H27" s="145"/>
    </row>
    <row r="28" spans="2:8" ht="21" thickBot="1">
      <c r="B28" s="29" t="s">
        <v>806</v>
      </c>
      <c r="C28" s="29" t="str">
        <f t="shared" si="0"/>
        <v>020</v>
      </c>
      <c r="D28" s="30" t="str">
        <f t="shared" si="1"/>
        <v>PINTITAS</v>
      </c>
      <c r="E28" s="32">
        <f>+'Unidad Resp'!B21</f>
        <v>2204158.1273739631</v>
      </c>
      <c r="F28" s="220"/>
      <c r="G28" s="30" t="str">
        <f>+'Unidad Resp'!A21</f>
        <v>020 PINTITAS</v>
      </c>
      <c r="H28" s="145"/>
    </row>
    <row r="29" spans="2:8" ht="21" thickBot="1">
      <c r="B29" s="29" t="s">
        <v>806</v>
      </c>
      <c r="C29" s="29" t="str">
        <f t="shared" si="0"/>
        <v>022</v>
      </c>
      <c r="D29" s="30" t="str">
        <f t="shared" si="1"/>
        <v>EL VERDE</v>
      </c>
      <c r="E29" s="32">
        <f>+'Unidad Resp'!B22</f>
        <v>1601419.4328252312</v>
      </c>
      <c r="F29" s="220"/>
      <c r="G29" s="30" t="str">
        <f>+'Unidad Resp'!A22</f>
        <v>022 EL VERDE</v>
      </c>
      <c r="H29" s="145"/>
    </row>
    <row r="30" spans="2:8" ht="21" thickBot="1">
      <c r="B30" s="29" t="s">
        <v>806</v>
      </c>
      <c r="C30" s="29" t="str">
        <f t="shared" si="0"/>
        <v>023</v>
      </c>
      <c r="D30" s="30" t="str">
        <f t="shared" si="1"/>
        <v>SIMAPES</v>
      </c>
      <c r="E30" s="32">
        <f>+'Unidad Resp'!B23</f>
        <v>22233202.501444187</v>
      </c>
      <c r="F30" s="220"/>
      <c r="G30" s="30" t="str">
        <f>+'Unidad Resp'!A23</f>
        <v>023 SIMAPES</v>
      </c>
      <c r="H30" s="145"/>
    </row>
    <row r="31" spans="2:8" ht="21" thickBot="1">
      <c r="B31" s="29" t="s">
        <v>806</v>
      </c>
      <c r="C31" s="29" t="str">
        <f t="shared" si="0"/>
        <v>024</v>
      </c>
      <c r="D31" s="30" t="str">
        <f t="shared" si="1"/>
        <v>SERVICIOS PUBLICOS</v>
      </c>
      <c r="E31" s="32">
        <f>+'Unidad Resp'!B24</f>
        <v>53391495.194329329</v>
      </c>
      <c r="F31" s="220"/>
      <c r="G31" s="30" t="str">
        <f>+'Unidad Resp'!A24</f>
        <v>024 SERVICIOS PUBLICOS</v>
      </c>
      <c r="H31" s="145"/>
    </row>
    <row r="32" spans="2:8" ht="21" thickBot="1">
      <c r="B32" s="29" t="s">
        <v>806</v>
      </c>
      <c r="C32" s="29" t="str">
        <f t="shared" si="0"/>
        <v>025</v>
      </c>
      <c r="D32" s="30" t="str">
        <f t="shared" si="1"/>
        <v>PARQUES Y JARDINES</v>
      </c>
      <c r="E32" s="32">
        <f>+'Unidad Resp'!B25</f>
        <v>9552911.7496492378</v>
      </c>
      <c r="F32" s="220"/>
      <c r="G32" s="30" t="str">
        <f>+'Unidad Resp'!A25</f>
        <v>025 PARQUES Y JARDINES</v>
      </c>
      <c r="H32" s="145"/>
    </row>
    <row r="33" spans="2:8" ht="21" thickBot="1">
      <c r="B33" s="29" t="s">
        <v>806</v>
      </c>
      <c r="C33" s="29" t="str">
        <f t="shared" si="0"/>
        <v>026</v>
      </c>
      <c r="D33" s="30" t="str">
        <f t="shared" si="1"/>
        <v>PINTAS</v>
      </c>
      <c r="E33" s="32">
        <f>+'Unidad Resp'!B26</f>
        <v>1917280.1522678009</v>
      </c>
      <c r="F33" s="220"/>
      <c r="G33" s="30" t="str">
        <f>+'Unidad Resp'!A26</f>
        <v>026 PINTAS</v>
      </c>
      <c r="H33" s="145"/>
    </row>
    <row r="34" spans="2:8" ht="21" thickBot="1">
      <c r="B34" s="29" t="s">
        <v>806</v>
      </c>
      <c r="C34" s="29" t="str">
        <f t="shared" si="0"/>
        <v>027</v>
      </c>
      <c r="D34" s="30" t="str">
        <f t="shared" si="1"/>
        <v>SEGURIDAD PUBLICA</v>
      </c>
      <c r="E34" s="32">
        <f>+'Unidad Resp'!B27</f>
        <v>69734151.385206982</v>
      </c>
      <c r="F34" s="220"/>
      <c r="G34" s="30" t="str">
        <f>+'Unidad Resp'!A27</f>
        <v>027 SEGURIDAD PUBLICA</v>
      </c>
      <c r="H34" s="145"/>
    </row>
    <row r="35" spans="2:8" ht="21" thickBot="1">
      <c r="B35" s="29" t="s">
        <v>806</v>
      </c>
      <c r="C35" s="29" t="str">
        <f t="shared" si="0"/>
        <v>030</v>
      </c>
      <c r="D35" s="30" t="str">
        <f t="shared" si="1"/>
        <v>ECOLOGIA</v>
      </c>
      <c r="E35" s="32">
        <f>+'Unidad Resp'!B28</f>
        <v>5629944.8036529403</v>
      </c>
      <c r="F35" s="220"/>
      <c r="G35" s="30" t="str">
        <f>+'Unidad Resp'!A28</f>
        <v>030 ECOLOGIA</v>
      </c>
      <c r="H35" s="145"/>
    </row>
    <row r="36" spans="2:8" ht="21" thickBot="1">
      <c r="B36" s="29" t="s">
        <v>806</v>
      </c>
      <c r="C36" s="29" t="str">
        <f t="shared" si="0"/>
        <v>034</v>
      </c>
      <c r="D36" s="30" t="str">
        <f t="shared" si="1"/>
        <v>SALA DE REGIDORES</v>
      </c>
      <c r="E36" s="32">
        <f>+'Unidad Resp'!B29</f>
        <v>12298177</v>
      </c>
      <c r="F36" s="220"/>
      <c r="G36" s="30" t="str">
        <f>+'Unidad Resp'!A29</f>
        <v>034 SALA DE REGIDORES</v>
      </c>
      <c r="H36" s="145"/>
    </row>
    <row r="37" spans="2:8" ht="21" thickBot="1">
      <c r="B37" s="29" t="s">
        <v>806</v>
      </c>
      <c r="C37" s="29" t="str">
        <f t="shared" si="0"/>
        <v>036</v>
      </c>
      <c r="D37" s="30" t="str">
        <f t="shared" si="1"/>
        <v>TRANSITO</v>
      </c>
      <c r="E37" s="32">
        <f>+'Unidad Resp'!B30</f>
        <v>5702653.4925577482</v>
      </c>
      <c r="F37" s="220"/>
      <c r="G37" s="30" t="str">
        <f>+'Unidad Resp'!A30</f>
        <v>036 TRANSITO</v>
      </c>
      <c r="H37" s="145"/>
    </row>
    <row r="38" spans="2:8" ht="21" thickBot="1">
      <c r="B38" s="29" t="s">
        <v>806</v>
      </c>
      <c r="C38" s="29" t="str">
        <f t="shared" si="0"/>
        <v>037</v>
      </c>
      <c r="D38" s="30" t="str">
        <f t="shared" si="1"/>
        <v>PROTECCION CIVIL</v>
      </c>
      <c r="E38" s="32">
        <f>+'Unidad Resp'!B31</f>
        <v>8162960.3290621703</v>
      </c>
      <c r="F38" s="220"/>
      <c r="G38" s="30" t="str">
        <f>+'Unidad Resp'!A31</f>
        <v>037 PROTECCION CIVIL</v>
      </c>
      <c r="H38" s="145"/>
    </row>
    <row r="39" spans="2:8" ht="21" thickBot="1">
      <c r="B39" s="29" t="s">
        <v>806</v>
      </c>
      <c r="C39" s="29" t="str">
        <f t="shared" si="0"/>
        <v>039</v>
      </c>
      <c r="D39" s="30" t="str">
        <f t="shared" si="1"/>
        <v>CEMENTERIOS</v>
      </c>
      <c r="E39" s="32">
        <f>+'Unidad Resp'!B32</f>
        <v>4044869.211568811</v>
      </c>
      <c r="F39" s="220"/>
      <c r="G39" s="30" t="str">
        <f>+'Unidad Resp'!A32</f>
        <v>039 CEMENTERIOS</v>
      </c>
      <c r="H39" s="145"/>
    </row>
    <row r="40" spans="2:8" ht="21" thickBot="1">
      <c r="B40" s="29" t="s">
        <v>806</v>
      </c>
      <c r="C40" s="29" t="str">
        <f t="shared" si="0"/>
        <v>041</v>
      </c>
      <c r="D40" s="30" t="str">
        <f t="shared" si="1"/>
        <v>PROMOCION ECONOM</v>
      </c>
      <c r="E40" s="32">
        <f>+'Unidad Resp'!B33</f>
        <v>7085509.0633624308</v>
      </c>
      <c r="F40" s="220"/>
      <c r="G40" s="30" t="str">
        <f>+'Unidad Resp'!A33</f>
        <v>041 PROMOCION ECONOM</v>
      </c>
      <c r="H40" s="145"/>
    </row>
    <row r="41" spans="2:8" ht="21" thickBot="1">
      <c r="B41" s="29" t="s">
        <v>806</v>
      </c>
      <c r="C41" s="29" t="str">
        <f t="shared" si="0"/>
        <v>042</v>
      </c>
      <c r="D41" s="30" t="str">
        <f t="shared" si="1"/>
        <v>DESARROLLO SOCIAL</v>
      </c>
      <c r="E41" s="32">
        <f>+'Unidad Resp'!B34</f>
        <v>31147811.347858481</v>
      </c>
      <c r="F41" s="220"/>
      <c r="G41" s="30" t="str">
        <f>+'Unidad Resp'!A34</f>
        <v>042 DESARROLLO SOCIAL</v>
      </c>
      <c r="H41" s="145"/>
    </row>
    <row r="42" spans="2:8" ht="21" thickBot="1">
      <c r="B42" s="29" t="s">
        <v>806</v>
      </c>
      <c r="C42" s="29" t="str">
        <f t="shared" si="0"/>
        <v>044</v>
      </c>
      <c r="D42" s="30" t="str">
        <f t="shared" si="1"/>
        <v>PLANEACION Y COORDX ADMTVAX</v>
      </c>
      <c r="E42" s="32">
        <f>+'Unidad Resp'!B35</f>
        <v>1441429.6734085961</v>
      </c>
      <c r="F42" s="220"/>
      <c r="G42" s="30" t="str">
        <f>+'Unidad Resp'!A35</f>
        <v>044 PLANEACION Y COORDX ADMTVAX</v>
      </c>
      <c r="H42" s="145"/>
    </row>
    <row r="43" spans="2:8" ht="21" thickBot="1">
      <c r="B43" s="29" t="s">
        <v>806</v>
      </c>
      <c r="C43" s="29" t="str">
        <f t="shared" si="0"/>
        <v>045</v>
      </c>
      <c r="D43" s="30" t="str">
        <f t="shared" si="1"/>
        <v>EDUCACION PUBLICA</v>
      </c>
      <c r="E43" s="32">
        <f>+'Unidad Resp'!B36</f>
        <v>4722732.414868379</v>
      </c>
      <c r="F43" s="220"/>
      <c r="G43" s="30" t="str">
        <f>+'Unidad Resp'!A36</f>
        <v>045 EDUCACION PUBLICA</v>
      </c>
      <c r="H43" s="145"/>
    </row>
    <row r="44" spans="2:8" ht="21" thickBot="1">
      <c r="B44" s="29" t="s">
        <v>806</v>
      </c>
      <c r="C44" s="29" t="str">
        <f t="shared" si="0"/>
        <v>047</v>
      </c>
      <c r="D44" s="30" t="str">
        <f t="shared" si="1"/>
        <v>DEPTO DE APREMIOS</v>
      </c>
      <c r="E44" s="32">
        <f>+'Unidad Resp'!B37</f>
        <v>1942634.8125361637</v>
      </c>
      <c r="F44" s="220"/>
      <c r="G44" s="30" t="str">
        <f>+'Unidad Resp'!A37</f>
        <v>047 DEPTO DE APREMIOS</v>
      </c>
      <c r="H44" s="145"/>
    </row>
    <row r="45" spans="2:8" ht="21" thickBot="1">
      <c r="B45" s="29" t="s">
        <v>806</v>
      </c>
      <c r="C45" s="29" t="str">
        <f t="shared" si="0"/>
        <v>048</v>
      </c>
      <c r="D45" s="30" t="str">
        <f t="shared" si="1"/>
        <v>JUZGADO MUNICIPAL</v>
      </c>
      <c r="E45" s="32">
        <f>+'Unidad Resp'!B38</f>
        <v>891362.64305502363</v>
      </c>
      <c r="F45" s="220"/>
      <c r="G45" s="30" t="str">
        <f>+'Unidad Resp'!A38</f>
        <v>048 JUZGADO MUNICIPAL</v>
      </c>
      <c r="H45" s="145"/>
    </row>
    <row r="46" spans="2:8" ht="21" thickBot="1">
      <c r="B46" s="29" t="s">
        <v>806</v>
      </c>
      <c r="C46" s="29" t="str">
        <f t="shared" si="0"/>
        <v>049</v>
      </c>
      <c r="D46" s="30" t="str">
        <f t="shared" si="1"/>
        <v>ARCHIVO MUNICIPAL</v>
      </c>
      <c r="E46" s="32">
        <f>+'Unidad Resp'!B39</f>
        <v>1182080.4137977601</v>
      </c>
      <c r="F46" s="220"/>
      <c r="G46" s="30" t="str">
        <f>+'Unidad Resp'!A39</f>
        <v>049 ARCHIVO MUNICIPAL</v>
      </c>
      <c r="H46" s="145"/>
    </row>
    <row r="47" spans="2:8" ht="21" thickBot="1">
      <c r="B47" s="29" t="s">
        <v>806</v>
      </c>
      <c r="C47" s="29" t="str">
        <f t="shared" si="0"/>
        <v>050</v>
      </c>
      <c r="D47" s="30" t="str">
        <f t="shared" si="1"/>
        <v>SECRETARIA DE HX AYUNTAMIENTO</v>
      </c>
      <c r="E47" s="32">
        <f>+'Unidad Resp'!B40</f>
        <v>6458869.6158539644</v>
      </c>
      <c r="F47" s="220"/>
      <c r="G47" s="30" t="str">
        <f>+'Unidad Resp'!A40</f>
        <v>050 SECRETARIA DE HX AYUNTAMIENTO</v>
      </c>
      <c r="H47" s="145"/>
    </row>
    <row r="48" spans="2:8" ht="21" thickBot="1">
      <c r="B48" s="29" t="s">
        <v>806</v>
      </c>
      <c r="C48" s="29" t="str">
        <f t="shared" si="0"/>
        <v>070</v>
      </c>
      <c r="D48" s="30" t="str">
        <f t="shared" si="1"/>
        <v>DIF ELSALTO</v>
      </c>
      <c r="E48" s="32">
        <f>+'Unidad Resp'!B41</f>
        <v>553840.56906894443</v>
      </c>
      <c r="F48" s="220"/>
      <c r="G48" s="30" t="str">
        <f>+'Unidad Resp'!A41</f>
        <v>070 DIF ELSALTO</v>
      </c>
      <c r="H48" s="145"/>
    </row>
    <row r="49" spans="2:8" ht="21" thickBot="1">
      <c r="B49" s="29" t="s">
        <v>806</v>
      </c>
      <c r="C49" s="29" t="str">
        <f t="shared" si="0"/>
        <v>071</v>
      </c>
      <c r="D49" s="30" t="str">
        <f t="shared" si="1"/>
        <v>ALUMBRADO PUBLICO</v>
      </c>
      <c r="E49" s="32">
        <f>+'Unidad Resp'!B42</f>
        <v>67980103.338957056</v>
      </c>
      <c r="F49" s="220"/>
      <c r="G49" s="30" t="str">
        <f>+'Unidad Resp'!A42</f>
        <v>071 ALUMBRADO PUBLICO</v>
      </c>
      <c r="H49" s="145"/>
    </row>
    <row r="50" spans="2:8" ht="21" thickBot="1">
      <c r="B50" s="29" t="s">
        <v>806</v>
      </c>
      <c r="C50" s="29" t="str">
        <f t="shared" si="0"/>
        <v>073</v>
      </c>
      <c r="D50" s="30" t="str">
        <f t="shared" si="1"/>
        <v>MANT VEHICULOS</v>
      </c>
      <c r="E50" s="32">
        <f>+'Unidad Resp'!B43</f>
        <v>62117602.886894792</v>
      </c>
      <c r="F50" s="220"/>
      <c r="G50" s="30" t="str">
        <f>+'Unidad Resp'!A43</f>
        <v>073 MANT VEHICULOS</v>
      </c>
      <c r="H50" s="145"/>
    </row>
    <row r="51" spans="2:8" ht="21" thickBot="1">
      <c r="B51" s="29" t="s">
        <v>806</v>
      </c>
      <c r="C51" s="29" t="str">
        <f t="shared" si="0"/>
        <v>083</v>
      </c>
      <c r="D51" s="30" t="str">
        <f t="shared" si="1"/>
        <v>MERCADOS</v>
      </c>
      <c r="E51" s="32">
        <f>+'Unidad Resp'!B44</f>
        <v>3058693.8277808153</v>
      </c>
      <c r="F51" s="220"/>
      <c r="G51" s="30" t="str">
        <f>+'Unidad Resp'!A44</f>
        <v>083 MERCADOS</v>
      </c>
      <c r="H51" s="145"/>
    </row>
    <row r="52" spans="2:8" ht="21" thickBot="1">
      <c r="B52" s="29" t="s">
        <v>806</v>
      </c>
      <c r="C52" s="29" t="str">
        <f t="shared" si="0"/>
        <v>089</v>
      </c>
      <c r="D52" s="30" t="str">
        <f t="shared" si="1"/>
        <v>CONTRALORIA MUNICIPAL</v>
      </c>
      <c r="E52" s="32">
        <f>+'Unidad Resp'!B45</f>
        <v>1910924.6641543112</v>
      </c>
      <c r="F52" s="220"/>
      <c r="G52" s="30" t="str">
        <f>+'Unidad Resp'!A45</f>
        <v>089 CONTRALORIA MUNICIPAL</v>
      </c>
      <c r="H52" s="145"/>
    </row>
    <row r="53" spans="2:8" ht="21" thickBot="1">
      <c r="B53" s="29" t="s">
        <v>806</v>
      </c>
      <c r="C53" s="29" t="str">
        <f t="shared" si="0"/>
        <v>103</v>
      </c>
      <c r="D53" s="30" t="str">
        <f t="shared" si="1"/>
        <v>CONTROL DE GESTION POLITICA Y GUBERNAMEN</v>
      </c>
      <c r="E53" s="32">
        <f>+'Unidad Resp'!B46</f>
        <v>414817.50178758381</v>
      </c>
      <c r="F53" s="220"/>
      <c r="G53" s="30" t="str">
        <f>+'Unidad Resp'!A46</f>
        <v>103 CONTROL DE GESTION POLITICA Y GUBERNAMEN</v>
      </c>
      <c r="H53" s="145"/>
    </row>
    <row r="54" spans="2:8" ht="21" thickBot="1">
      <c r="B54" s="29" t="s">
        <v>806</v>
      </c>
      <c r="C54" s="29" t="str">
        <f t="shared" si="0"/>
        <v>107</v>
      </c>
      <c r="D54" s="30" t="str">
        <f t="shared" si="1"/>
        <v>DIRECCION DE ASUNTOS INTERNOS</v>
      </c>
      <c r="E54" s="32">
        <f>+'Unidad Resp'!B47</f>
        <v>1028561.0568423255</v>
      </c>
      <c r="F54" s="220"/>
      <c r="G54" s="30" t="str">
        <f>+'Unidad Resp'!A47</f>
        <v>107 DIRECCION DE ASUNTOS INTERNOS</v>
      </c>
      <c r="H54" s="145"/>
    </row>
    <row r="55" spans="2:8" ht="21" thickBot="1">
      <c r="B55" s="29" t="s">
        <v>806</v>
      </c>
      <c r="C55" s="29" t="str">
        <f t="shared" si="0"/>
        <v>112</v>
      </c>
      <c r="D55" s="30" t="str">
        <f t="shared" si="1"/>
        <v>INSTITUTO DE LA JUVENTUD</v>
      </c>
      <c r="E55" s="32">
        <f>+'Unidad Resp'!B48</f>
        <v>1643143.1760560391</v>
      </c>
      <c r="F55" s="220"/>
      <c r="G55" s="30" t="str">
        <f>+'Unidad Resp'!A48</f>
        <v>112 INSTITUTO DE LA JUVENTUD</v>
      </c>
      <c r="H55" s="145"/>
    </row>
    <row r="56" spans="2:8" ht="21" thickBot="1">
      <c r="B56" s="29" t="s">
        <v>806</v>
      </c>
      <c r="C56" s="29" t="str">
        <f t="shared" si="0"/>
        <v>113</v>
      </c>
      <c r="D56" s="30" t="str">
        <f t="shared" ref="D56:D71" si="2">+MID(G56,5,99999)</f>
        <v>INSTITUTO MUNICIPAL DE LA MUJER</v>
      </c>
      <c r="E56" s="32">
        <f>+'Unidad Resp'!B49</f>
        <v>3013246.2385255387</v>
      </c>
      <c r="F56" s="220"/>
      <c r="G56" s="30" t="str">
        <f>+'Unidad Resp'!A49</f>
        <v>113 INSTITUTO MUNICIPAL DE LA MUJER</v>
      </c>
      <c r="H56" s="145"/>
    </row>
    <row r="57" spans="2:8" ht="21" thickBot="1">
      <c r="B57" s="29" t="s">
        <v>806</v>
      </c>
      <c r="C57" s="29" t="str">
        <f t="shared" si="0"/>
        <v>128</v>
      </c>
      <c r="D57" s="30" t="str">
        <f t="shared" si="2"/>
        <v>CENTRO DE ANTENCION PARA LA DISCAPACIDAD</v>
      </c>
      <c r="E57" s="32">
        <f>+'Unidad Resp'!B50</f>
        <v>363020.63600517926</v>
      </c>
      <c r="F57" s="220"/>
      <c r="G57" s="30" t="str">
        <f>+'Unidad Resp'!A50</f>
        <v>128 CENTRO DE ANTENCION PARA LA DISCAPACIDAD</v>
      </c>
      <c r="H57" s="145"/>
    </row>
    <row r="58" spans="2:8" ht="21" thickBot="1">
      <c r="B58" s="29" t="s">
        <v>806</v>
      </c>
      <c r="C58" s="29" t="str">
        <f t="shared" si="0"/>
        <v>132</v>
      </c>
      <c r="D58" s="30" t="str">
        <f t="shared" si="2"/>
        <v>ADMINISTRACION GUBERNAMENTAL</v>
      </c>
      <c r="E58" s="32">
        <f>+'Unidad Resp'!B51</f>
        <v>30947127.201023888</v>
      </c>
      <c r="F58" s="220"/>
      <c r="G58" s="30" t="str">
        <f>+'Unidad Resp'!A51</f>
        <v>132 ADMINISTRACION GUBERNAMENTAL</v>
      </c>
      <c r="H58" s="145"/>
    </row>
    <row r="59" spans="2:8" ht="21" thickBot="1">
      <c r="B59" s="29" t="s">
        <v>806</v>
      </c>
      <c r="C59" s="29" t="str">
        <f t="shared" si="0"/>
        <v>133</v>
      </c>
      <c r="D59" s="30" t="str">
        <f t="shared" si="2"/>
        <v>DIRECCION GENERAL DE RECURSOS HUMANOS</v>
      </c>
      <c r="E59" s="32">
        <f>+'Unidad Resp'!B52</f>
        <v>3286534.8155665877</v>
      </c>
      <c r="F59" s="220"/>
      <c r="G59" s="30" t="str">
        <f>+'Unidad Resp'!A52</f>
        <v>133 DIRECCION GENERAL DE RECURSOS HUMANOS</v>
      </c>
      <c r="H59" s="145"/>
    </row>
    <row r="60" spans="2:8" ht="21" thickBot="1">
      <c r="B60" s="29" t="s">
        <v>806</v>
      </c>
      <c r="C60" s="29" t="str">
        <f t="shared" si="0"/>
        <v>134</v>
      </c>
      <c r="D60" s="30" t="str">
        <f t="shared" si="2"/>
        <v>DIRECCION DE REGLAMENTOS</v>
      </c>
      <c r="E60" s="32">
        <f>+'Unidad Resp'!B53</f>
        <v>5649934.7238326725</v>
      </c>
      <c r="F60" s="220"/>
      <c r="G60" s="30" t="str">
        <f>+'Unidad Resp'!A53</f>
        <v>134 DIRECCION DE REGLAMENTOS</v>
      </c>
      <c r="H60" s="145"/>
    </row>
    <row r="61" spans="2:8" ht="21" thickBot="1">
      <c r="B61" s="29" t="s">
        <v>806</v>
      </c>
      <c r="C61" s="29" t="str">
        <f t="shared" si="0"/>
        <v>136</v>
      </c>
      <c r="D61" s="30" t="str">
        <f t="shared" si="2"/>
        <v>PRESIDENCIA</v>
      </c>
      <c r="E61" s="32">
        <f>+'Unidad Resp'!B54</f>
        <v>3113024.3630913096</v>
      </c>
      <c r="F61" s="220"/>
      <c r="G61" s="30" t="str">
        <f>+'Unidad Resp'!A54</f>
        <v>136 PRESIDENCIA</v>
      </c>
      <c r="H61" s="145"/>
    </row>
    <row r="62" spans="2:8" ht="21" thickBot="1">
      <c r="B62" s="29" t="s">
        <v>806</v>
      </c>
      <c r="C62" s="29" t="str">
        <f t="shared" si="0"/>
        <v>137</v>
      </c>
      <c r="D62" s="30" t="str">
        <f t="shared" si="2"/>
        <v>PARTICIPACION CIUDADANA</v>
      </c>
      <c r="E62" s="32">
        <f>+'Unidad Resp'!B55</f>
        <v>1484227.5034479625</v>
      </c>
      <c r="F62" s="220"/>
      <c r="G62" s="30" t="str">
        <f>+'Unidad Resp'!A55</f>
        <v>137 PARTICIPACION CIUDADANA</v>
      </c>
      <c r="H62" s="145"/>
    </row>
    <row r="63" spans="2:8" ht="21" thickBot="1">
      <c r="B63" s="29" t="s">
        <v>806</v>
      </c>
      <c r="C63" s="29" t="str">
        <f t="shared" si="0"/>
        <v>143</v>
      </c>
      <c r="D63" s="30" t="str">
        <f t="shared" si="2"/>
        <v>MEJORA REGULATORIA</v>
      </c>
      <c r="E63" s="32">
        <f>+'Unidad Resp'!B56</f>
        <v>800098.91042027844</v>
      </c>
      <c r="F63" s="220"/>
      <c r="G63" s="30" t="str">
        <f>+'Unidad Resp'!A56</f>
        <v>143 MEJORA REGULATORIA</v>
      </c>
      <c r="H63" s="145"/>
    </row>
    <row r="64" spans="2:8" ht="21" thickBot="1">
      <c r="B64" s="29" t="s">
        <v>806</v>
      </c>
      <c r="C64" s="29" t="str">
        <f t="shared" si="0"/>
        <v>146</v>
      </c>
      <c r="D64" s="30" t="str">
        <f t="shared" si="2"/>
        <v>RELACIONES PUBLICAS</v>
      </c>
      <c r="E64" s="32">
        <f>+'Unidad Resp'!B57</f>
        <v>622890.11597389507</v>
      </c>
      <c r="F64" s="220"/>
      <c r="G64" s="30" t="str">
        <f>+'Unidad Resp'!A57</f>
        <v>146 RELACIONES PUBLICAS</v>
      </c>
      <c r="H64" s="145"/>
    </row>
    <row r="65" spans="2:8" ht="21" thickBot="1">
      <c r="B65" s="29" t="s">
        <v>806</v>
      </c>
      <c r="C65" s="29" t="str">
        <f t="shared" si="0"/>
        <v>157</v>
      </c>
      <c r="D65" s="30" t="str">
        <f t="shared" si="2"/>
        <v>DIRECCION DE ADQUISICIONES</v>
      </c>
      <c r="E65" s="32">
        <f>+'Unidad Resp'!B58</f>
        <v>1982878.1276838486</v>
      </c>
      <c r="F65" s="220"/>
      <c r="G65" s="30" t="str">
        <f>+'Unidad Resp'!A58</f>
        <v>157 DIRECCION DE ADQUISICIONES</v>
      </c>
      <c r="H65" s="145"/>
    </row>
    <row r="66" spans="2:8" ht="21" thickBot="1">
      <c r="B66" s="29" t="s">
        <v>806</v>
      </c>
      <c r="C66" s="29" t="str">
        <f t="shared" si="0"/>
        <v>158</v>
      </c>
      <c r="D66" s="30" t="str">
        <f t="shared" si="2"/>
        <v>DIRECCION DE TEC DE LA INFORMACION</v>
      </c>
      <c r="E66" s="32">
        <f>+'Unidad Resp'!B59</f>
        <v>13346353.878114555</v>
      </c>
      <c r="F66" s="220"/>
      <c r="G66" s="30" t="str">
        <f>+'Unidad Resp'!A59</f>
        <v>158 DIRECCION DE TEC DE LA INFORMACION</v>
      </c>
      <c r="H66" s="145"/>
    </row>
    <row r="67" spans="2:8" ht="21" thickBot="1">
      <c r="B67" s="29" t="s">
        <v>806</v>
      </c>
      <c r="C67" s="29" t="str">
        <f t="shared" si="0"/>
        <v>159</v>
      </c>
      <c r="D67" s="30" t="str">
        <f t="shared" si="2"/>
        <v>DIRECCION DE TRANSPARENCIA</v>
      </c>
      <c r="E67" s="32">
        <f>+'Unidad Resp'!B60</f>
        <v>1631015.0536827638</v>
      </c>
      <c r="F67" s="220"/>
      <c r="G67" s="30" t="str">
        <f>+'Unidad Resp'!A60</f>
        <v>159 DIRECCION DE TRANSPARENCIA</v>
      </c>
      <c r="H67" s="145"/>
    </row>
    <row r="68" spans="2:8" ht="21" thickBot="1">
      <c r="B68" s="29" t="s">
        <v>806</v>
      </c>
      <c r="C68" s="29" t="str">
        <f t="shared" si="0"/>
        <v>166</v>
      </c>
      <c r="D68" s="30" t="str">
        <f t="shared" si="2"/>
        <v>DIRECCION DE CULTURA</v>
      </c>
      <c r="E68" s="32">
        <f>+'Unidad Resp'!B61</f>
        <v>4189277.3039995278</v>
      </c>
      <c r="F68" s="220"/>
      <c r="G68" s="30" t="str">
        <f>+'Unidad Resp'!A61</f>
        <v>166 DIRECCION DE CULTURA</v>
      </c>
      <c r="H68" s="145"/>
    </row>
    <row r="69" spans="2:8" ht="21" thickBot="1">
      <c r="B69" s="29" t="s">
        <v>806</v>
      </c>
      <c r="C69" s="29" t="str">
        <f t="shared" si="0"/>
        <v>167</v>
      </c>
      <c r="D69" s="30" t="str">
        <f t="shared" si="2"/>
        <v>SERVICIOS GENERALES</v>
      </c>
      <c r="E69" s="32">
        <f>+'Unidad Resp'!B62</f>
        <v>805407.22859944752</v>
      </c>
      <c r="F69" s="220"/>
      <c r="G69" s="30" t="str">
        <f>+'Unidad Resp'!A62</f>
        <v>167 SERVICIOS GENERALES</v>
      </c>
      <c r="H69" s="145"/>
    </row>
    <row r="70" spans="2:8" ht="21" thickBot="1">
      <c r="B70" s="29" t="s">
        <v>806</v>
      </c>
      <c r="C70" s="29" t="str">
        <f t="shared" si="0"/>
        <v>169</v>
      </c>
      <c r="D70" s="30" t="str">
        <f t="shared" si="2"/>
        <v>ASEO PUBLICO</v>
      </c>
      <c r="E70" s="32">
        <f>+'Unidad Resp'!B63</f>
        <v>58044412.879132502</v>
      </c>
      <c r="F70" s="220"/>
      <c r="G70" s="30" t="str">
        <f>+'Unidad Resp'!A63</f>
        <v>169 ASEO PUBLICO</v>
      </c>
      <c r="H70" s="145"/>
    </row>
    <row r="71" spans="2:8" ht="21" thickBot="1">
      <c r="B71" s="29" t="s">
        <v>806</v>
      </c>
      <c r="C71" s="29" t="str">
        <f t="shared" si="0"/>
        <v>170</v>
      </c>
      <c r="D71" s="30" t="str">
        <f t="shared" si="2"/>
        <v>PREVENCION DEL DELITO</v>
      </c>
      <c r="E71" s="32">
        <f>+'Unidad Resp'!B64</f>
        <v>788327.95426286198</v>
      </c>
      <c r="F71" s="220"/>
      <c r="G71" s="30" t="str">
        <f>+'Unidad Resp'!A64</f>
        <v>170 PREVENCION DEL DELITO</v>
      </c>
      <c r="H71" s="145"/>
    </row>
    <row r="72" spans="2:8"/>
  </sheetData>
  <mergeCells count="4">
    <mergeCell ref="B5:E5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3:D33"/>
  <sheetViews>
    <sheetView topLeftCell="A2" zoomScale="65" zoomScaleNormal="65" workbookViewId="0">
      <selection activeCell="C2" sqref="C2"/>
    </sheetView>
  </sheetViews>
  <sheetFormatPr defaultColWidth="11.296875" defaultRowHeight="15"/>
  <cols>
    <col min="1" max="1" width="47.890625" customWidth="1"/>
    <col min="2" max="2" width="18.16015625" bestFit="1" customWidth="1"/>
    <col min="3" max="3" width="6.72265625" bestFit="1" customWidth="1"/>
    <col min="4" max="4" width="16.140625" bestFit="1" customWidth="1"/>
  </cols>
  <sheetData>
    <row r="3" spans="1:4">
      <c r="A3" s="2" t="s">
        <v>3</v>
      </c>
      <c r="B3" t="s">
        <v>403</v>
      </c>
    </row>
    <row r="4" spans="1:4">
      <c r="A4" s="6" t="s">
        <v>1192</v>
      </c>
      <c r="B4" s="3">
        <v>12298177</v>
      </c>
      <c r="C4" t="str">
        <f>+MID(A4,1,5)</f>
        <v>1.1.1</v>
      </c>
      <c r="D4" s="3">
        <f>+B4</f>
        <v>12298177</v>
      </c>
    </row>
    <row r="5" spans="1:4">
      <c r="A5" s="6" t="s">
        <v>1175</v>
      </c>
      <c r="B5" s="3">
        <v>3622325.4098540498</v>
      </c>
      <c r="C5" t="str">
        <f t="shared" ref="C5:C26" si="0">+MID(A5,1,5)</f>
        <v>1.2.2</v>
      </c>
      <c r="D5" s="3">
        <f t="shared" ref="D5:D26" si="1">+B5</f>
        <v>3622325.4098540498</v>
      </c>
    </row>
    <row r="6" spans="1:4">
      <c r="A6" s="6" t="s">
        <v>1176</v>
      </c>
      <c r="B6" s="3">
        <v>7372883.7037694436</v>
      </c>
      <c r="C6" t="str">
        <f t="shared" si="0"/>
        <v>1.3.1</v>
      </c>
      <c r="D6" s="3">
        <f t="shared" si="1"/>
        <v>7372883.7037694436</v>
      </c>
    </row>
    <row r="7" spans="1:4">
      <c r="A7" s="6" t="s">
        <v>1187</v>
      </c>
      <c r="B7" s="3">
        <v>74175414.590862483</v>
      </c>
      <c r="C7" t="str">
        <f t="shared" si="0"/>
        <v>1.3.3</v>
      </c>
      <c r="D7" s="3">
        <f t="shared" si="1"/>
        <v>74175414.590862483</v>
      </c>
    </row>
    <row r="8" spans="1:4">
      <c r="A8" s="6" t="s">
        <v>1174</v>
      </c>
      <c r="B8" s="3">
        <v>68898545.222371385</v>
      </c>
      <c r="C8" t="str">
        <f t="shared" si="0"/>
        <v>1.3.4</v>
      </c>
      <c r="D8" s="3">
        <f t="shared" si="1"/>
        <v>68898545.222371385</v>
      </c>
    </row>
    <row r="9" spans="1:4">
      <c r="A9" s="6" t="s">
        <v>1177</v>
      </c>
      <c r="B9" s="3">
        <v>17246253.805089433</v>
      </c>
      <c r="C9" t="str">
        <f t="shared" si="0"/>
        <v>1.3.5</v>
      </c>
      <c r="D9" s="3">
        <f t="shared" si="1"/>
        <v>17246253.805089433</v>
      </c>
    </row>
    <row r="10" spans="1:4">
      <c r="A10" s="6" t="s">
        <v>1195</v>
      </c>
      <c r="B10" s="3">
        <v>19753677.641330849</v>
      </c>
      <c r="C10" t="str">
        <f t="shared" si="0"/>
        <v>1.5.2</v>
      </c>
      <c r="D10" s="3">
        <f t="shared" si="1"/>
        <v>19753677.641330849</v>
      </c>
    </row>
    <row r="11" spans="1:4">
      <c r="A11" s="6" t="s">
        <v>1179</v>
      </c>
      <c r="B11" s="3">
        <v>69734151.385206982</v>
      </c>
      <c r="C11" t="str">
        <f t="shared" si="0"/>
        <v>1.7.1</v>
      </c>
      <c r="D11" s="3">
        <f t="shared" si="1"/>
        <v>69734151.385206982</v>
      </c>
    </row>
    <row r="12" spans="1:4">
      <c r="A12" s="6" t="s">
        <v>1180</v>
      </c>
      <c r="B12" s="3">
        <v>8162960.3290621703</v>
      </c>
      <c r="C12" t="str">
        <f t="shared" si="0"/>
        <v>1.7.2</v>
      </c>
      <c r="D12" s="3">
        <f t="shared" si="1"/>
        <v>8162960.3290621703</v>
      </c>
    </row>
    <row r="13" spans="1:4">
      <c r="A13" s="6" t="s">
        <v>1196</v>
      </c>
      <c r="B13" s="3">
        <v>5702653.4925577482</v>
      </c>
      <c r="C13" t="str">
        <f t="shared" si="0"/>
        <v>1.7.3</v>
      </c>
      <c r="D13" s="3">
        <f t="shared" si="1"/>
        <v>5702653.4925577482</v>
      </c>
    </row>
    <row r="14" spans="1:4">
      <c r="A14" s="6" t="s">
        <v>1181</v>
      </c>
      <c r="B14" s="3">
        <v>11902047.546544841</v>
      </c>
      <c r="C14" t="str">
        <f t="shared" si="0"/>
        <v>1.8.1</v>
      </c>
      <c r="D14" s="3">
        <f t="shared" si="1"/>
        <v>11902047.546544841</v>
      </c>
    </row>
    <row r="15" spans="1:4">
      <c r="A15" s="6" t="s">
        <v>1178</v>
      </c>
      <c r="B15" s="3">
        <v>6560565.0681725945</v>
      </c>
      <c r="C15" t="str">
        <f t="shared" si="0"/>
        <v>1.8.3</v>
      </c>
      <c r="D15" s="3">
        <f t="shared" si="1"/>
        <v>6560565.0681725945</v>
      </c>
    </row>
    <row r="16" spans="1:4">
      <c r="A16" s="6" t="s">
        <v>1404</v>
      </c>
      <c r="B16" s="3">
        <v>58044412.879132502</v>
      </c>
      <c r="C16" t="str">
        <f t="shared" si="0"/>
        <v>2.1.1</v>
      </c>
      <c r="D16" s="3">
        <f t="shared" si="1"/>
        <v>58044412.879132502</v>
      </c>
    </row>
    <row r="17" spans="1:4">
      <c r="A17" s="6" t="s">
        <v>1182</v>
      </c>
      <c r="B17" s="3">
        <v>5629944.8036529403</v>
      </c>
      <c r="C17" t="str">
        <f t="shared" si="0"/>
        <v>2.1.6</v>
      </c>
      <c r="D17" s="3">
        <f t="shared" si="1"/>
        <v>5629944.8036529403</v>
      </c>
    </row>
    <row r="18" spans="1:4">
      <c r="A18" s="6" t="s">
        <v>1190</v>
      </c>
      <c r="B18" s="3">
        <v>70270106.897637814</v>
      </c>
      <c r="C18" t="str">
        <f t="shared" si="0"/>
        <v>2.2.1</v>
      </c>
      <c r="D18" s="3">
        <f t="shared" si="1"/>
        <v>70270106.897637814</v>
      </c>
    </row>
    <row r="19" spans="1:4">
      <c r="A19" s="6" t="s">
        <v>1183</v>
      </c>
      <c r="B19" s="3">
        <v>22233202.501444187</v>
      </c>
      <c r="C19" t="str">
        <f t="shared" si="0"/>
        <v>2.2.3</v>
      </c>
      <c r="D19" s="3">
        <f t="shared" si="1"/>
        <v>22233202.501444187</v>
      </c>
    </row>
    <row r="20" spans="1:4">
      <c r="A20" s="6" t="s">
        <v>1191</v>
      </c>
      <c r="B20" s="3">
        <v>67980103.338957056</v>
      </c>
      <c r="C20" t="str">
        <f t="shared" si="0"/>
        <v>2.2.4</v>
      </c>
      <c r="D20" s="3">
        <f t="shared" si="1"/>
        <v>67980103.338957056</v>
      </c>
    </row>
    <row r="21" spans="1:4">
      <c r="A21" s="6" t="s">
        <v>1194</v>
      </c>
      <c r="B21" s="3">
        <v>85804859.979220316</v>
      </c>
      <c r="C21" t="str">
        <f t="shared" si="0"/>
        <v>2.2.6</v>
      </c>
      <c r="D21" s="3">
        <f t="shared" si="1"/>
        <v>85804859.979220316</v>
      </c>
    </row>
    <row r="22" spans="1:4">
      <c r="A22" s="6" t="s">
        <v>1189</v>
      </c>
      <c r="B22" s="3">
        <v>31147811.347858481</v>
      </c>
      <c r="C22" t="str">
        <f t="shared" si="0"/>
        <v>2.2.7</v>
      </c>
      <c r="D22" s="3">
        <f t="shared" si="1"/>
        <v>31147811.347858481</v>
      </c>
    </row>
    <row r="23" spans="1:4">
      <c r="A23" s="6" t="s">
        <v>1188</v>
      </c>
      <c r="B23" s="3">
        <v>24376232.099880069</v>
      </c>
      <c r="C23" t="str">
        <f t="shared" si="0"/>
        <v>2.3.1</v>
      </c>
      <c r="D23" s="3">
        <f t="shared" si="1"/>
        <v>24376232.099880069</v>
      </c>
    </row>
    <row r="24" spans="1:4">
      <c r="A24" s="6" t="s">
        <v>1185</v>
      </c>
      <c r="B24" s="3">
        <v>4373893.4395347545</v>
      </c>
      <c r="C24" t="str">
        <f t="shared" si="0"/>
        <v>2.4.1</v>
      </c>
      <c r="D24" s="3">
        <f t="shared" si="1"/>
        <v>4373893.4395347545</v>
      </c>
    </row>
    <row r="25" spans="1:4">
      <c r="A25" s="6" t="s">
        <v>1186</v>
      </c>
      <c r="B25" s="3">
        <v>4189277.3039995278</v>
      </c>
      <c r="C25" t="str">
        <f t="shared" si="0"/>
        <v>2.4.2</v>
      </c>
      <c r="D25" s="3">
        <f t="shared" si="1"/>
        <v>4189277.3039995278</v>
      </c>
    </row>
    <row r="26" spans="1:4">
      <c r="A26" s="6" t="s">
        <v>1193</v>
      </c>
      <c r="B26" s="3">
        <v>4722732.414868379</v>
      </c>
      <c r="C26" t="str">
        <f t="shared" si="0"/>
        <v>2.5.1</v>
      </c>
      <c r="D26" s="3">
        <f t="shared" si="1"/>
        <v>4722732.414868379</v>
      </c>
    </row>
    <row r="27" spans="1:4">
      <c r="A27" s="6" t="s">
        <v>1401</v>
      </c>
      <c r="B27" s="3">
        <v>553840.56906894443</v>
      </c>
      <c r="C27" t="str">
        <f t="shared" ref="C27:C32" si="2">+MID(A27,1,5)</f>
        <v>2.6.3</v>
      </c>
      <c r="D27" s="3">
        <f t="shared" ref="D27:D32" si="3">+B27</f>
        <v>553840.56906894443</v>
      </c>
    </row>
    <row r="28" spans="1:4">
      <c r="A28" s="6" t="s">
        <v>1402</v>
      </c>
      <c r="B28" s="3">
        <v>3376266.8745307182</v>
      </c>
      <c r="C28" t="str">
        <f t="shared" si="2"/>
        <v>2.6.8</v>
      </c>
      <c r="D28" s="3">
        <f t="shared" si="3"/>
        <v>3376266.8745307182</v>
      </c>
    </row>
    <row r="29" spans="1:4">
      <c r="A29" s="6" t="s">
        <v>1403</v>
      </c>
      <c r="B29" s="3">
        <v>2266033.292029934</v>
      </c>
      <c r="C29" t="str">
        <f t="shared" si="2"/>
        <v>2.7.1</v>
      </c>
      <c r="D29" s="3">
        <f t="shared" si="3"/>
        <v>2266033.292029934</v>
      </c>
    </row>
    <row r="30" spans="1:4">
      <c r="A30" s="6" t="s">
        <v>1184</v>
      </c>
      <c r="B30" s="3">
        <v>7085509.0633624308</v>
      </c>
      <c r="C30" t="str">
        <f t="shared" si="2"/>
        <v>3.1.1</v>
      </c>
      <c r="D30" s="3">
        <f t="shared" si="3"/>
        <v>7085509.0633624308</v>
      </c>
    </row>
    <row r="31" spans="1:4">
      <c r="A31" s="6" t="s">
        <v>1335</v>
      </c>
      <c r="B31" s="3">
        <v>31626549</v>
      </c>
      <c r="C31" t="str">
        <f t="shared" si="2"/>
        <v>4.1.1</v>
      </c>
      <c r="D31" s="3">
        <f t="shared" si="3"/>
        <v>31626549</v>
      </c>
    </row>
    <row r="32" spans="1:4">
      <c r="A32" s="6" t="s">
        <v>1334</v>
      </c>
      <c r="B32" s="3">
        <v>197179</v>
      </c>
      <c r="C32" t="str">
        <f t="shared" si="2"/>
        <v>4.4.1</v>
      </c>
      <c r="D32" s="3">
        <f t="shared" si="3"/>
        <v>197179</v>
      </c>
    </row>
    <row r="33" spans="1:2">
      <c r="A33" s="6" t="s">
        <v>4</v>
      </c>
      <c r="B33" s="3">
        <v>729307610</v>
      </c>
    </row>
  </sheetData>
  <pageMargins left="0.7" right="0.7" top="0.75" bottom="0.75" header="0.3" footer="0.3"/>
  <pageSetup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8"/>
  <dimension ref="A1:G37"/>
  <sheetViews>
    <sheetView workbookViewId="0">
      <pane ySplit="6" topLeftCell="A22" activePane="bottomLeft" state="frozen"/>
      <selection pane="bottomLeft" activeCell="F36" sqref="F36"/>
    </sheetView>
  </sheetViews>
  <sheetFormatPr defaultColWidth="0" defaultRowHeight="15" zeroHeight="1"/>
  <cols>
    <col min="1" max="1" width="0.671875" customWidth="1"/>
    <col min="2" max="2" width="3.2265625" customWidth="1"/>
    <col min="3" max="3" width="8.33984375" customWidth="1"/>
    <col min="4" max="4" width="89.99609375" bestFit="1" customWidth="1"/>
    <col min="5" max="5" width="19.7734375" bestFit="1" customWidth="1"/>
    <col min="6" max="6" width="21.65625" bestFit="1" customWidth="1"/>
    <col min="7" max="7" width="1.07421875" customWidth="1"/>
    <col min="8" max="16384" width="10.76171875" hidden="1"/>
  </cols>
  <sheetData>
    <row r="1" spans="2:6" ht="5.25" customHeight="1" thickBot="1"/>
    <row r="2" spans="2:6" ht="20.25">
      <c r="B2" s="246" t="s">
        <v>1336</v>
      </c>
      <c r="C2" s="247"/>
      <c r="D2" s="247"/>
      <c r="E2" s="247"/>
      <c r="F2" s="248"/>
    </row>
    <row r="3" spans="2:6" ht="20.25">
      <c r="B3" s="243" t="s">
        <v>790</v>
      </c>
      <c r="C3" s="244"/>
      <c r="D3" s="244"/>
      <c r="E3" s="244"/>
      <c r="F3" s="245"/>
    </row>
    <row r="4" spans="2:6" ht="21" thickBot="1">
      <c r="B4" s="249" t="s">
        <v>1569</v>
      </c>
      <c r="C4" s="250"/>
      <c r="D4" s="250"/>
      <c r="E4" s="250"/>
      <c r="F4" s="251"/>
    </row>
    <row r="5" spans="2:6" ht="21" thickBot="1">
      <c r="B5" s="240" t="s">
        <v>1117</v>
      </c>
      <c r="C5" s="241"/>
      <c r="D5" s="241"/>
      <c r="E5" s="241"/>
      <c r="F5" s="242"/>
    </row>
    <row r="6" spans="2:6" ht="18.75" thickBot="1">
      <c r="B6" s="33" t="s">
        <v>1058</v>
      </c>
      <c r="C6" s="34"/>
      <c r="D6" s="34"/>
      <c r="E6" s="35" t="s">
        <v>1059</v>
      </c>
      <c r="F6" s="36" t="s">
        <v>792</v>
      </c>
    </row>
    <row r="7" spans="2:6" ht="18">
      <c r="B7" s="45"/>
      <c r="C7" s="37" t="s">
        <v>1060</v>
      </c>
      <c r="D7" s="38"/>
      <c r="E7" s="39"/>
      <c r="F7" s="40">
        <f>SUM(F8:F9)</f>
        <v>22000000</v>
      </c>
    </row>
    <row r="8" spans="2:6" ht="18.75">
      <c r="B8" s="45"/>
      <c r="C8" s="46"/>
      <c r="D8" s="47" t="s">
        <v>1061</v>
      </c>
      <c r="E8" s="48" t="s">
        <v>1062</v>
      </c>
      <c r="F8" s="49">
        <f>IFERROR(+VLOOKUP(E8,'DIN PROGRAMÁTICO'!C:D,2,FALSE),0)</f>
        <v>0</v>
      </c>
    </row>
    <row r="9" spans="2:6" ht="18.75">
      <c r="B9" s="45"/>
      <c r="C9" s="46"/>
      <c r="D9" s="47" t="s">
        <v>669</v>
      </c>
      <c r="E9" s="48" t="s">
        <v>1063</v>
      </c>
      <c r="F9" s="49">
        <f>IFERROR(+VLOOKUP(E9,'DIN PROGRAMÁTICO'!C:D,2,FALSE),0)</f>
        <v>22000000</v>
      </c>
    </row>
    <row r="10" spans="2:6" ht="18">
      <c r="B10" s="45"/>
      <c r="C10" s="37" t="s">
        <v>1064</v>
      </c>
      <c r="D10" s="38"/>
      <c r="E10" s="41"/>
      <c r="F10" s="40">
        <f>SUM(F11:F18)</f>
        <v>495548261.28361642</v>
      </c>
    </row>
    <row r="11" spans="2:6" ht="18.75">
      <c r="B11" s="45"/>
      <c r="C11" s="46"/>
      <c r="D11" s="47" t="s">
        <v>1065</v>
      </c>
      <c r="E11" s="48" t="s">
        <v>1066</v>
      </c>
      <c r="F11" s="49">
        <f>IFERROR(+VLOOKUP(E11,'DIN PROGRAMÁTICO'!C:D,2,FALSE),0)</f>
        <v>401352240.52257502</v>
      </c>
    </row>
    <row r="12" spans="2:6" ht="18.75">
      <c r="B12" s="45"/>
      <c r="C12" s="46"/>
      <c r="D12" s="47" t="s">
        <v>1067</v>
      </c>
      <c r="E12" s="48" t="s">
        <v>1068</v>
      </c>
      <c r="F12" s="49">
        <f>IFERROR(+VLOOKUP(E12,'DIN PROGRAMÁTICO'!C:D,2,FALSE),0)</f>
        <v>79749847.719086125</v>
      </c>
    </row>
    <row r="13" spans="2:6" ht="18.75">
      <c r="B13" s="45"/>
      <c r="C13" s="46"/>
      <c r="D13" s="47" t="s">
        <v>1069</v>
      </c>
      <c r="E13" s="48" t="s">
        <v>1070</v>
      </c>
      <c r="F13" s="49">
        <f>IFERROR(+VLOOKUP(E13,'DIN PROGRAMÁTICO'!C:D,2,FALSE),0)</f>
        <v>0</v>
      </c>
    </row>
    <row r="14" spans="2:6" ht="18.75">
      <c r="B14" s="45"/>
      <c r="C14" s="46"/>
      <c r="D14" s="47" t="s">
        <v>1071</v>
      </c>
      <c r="E14" s="48" t="s">
        <v>1072</v>
      </c>
      <c r="F14" s="49">
        <f>IFERROR(+VLOOKUP(E14,'DIN PROGRAMÁTICO'!C:D,2,FALSE),0)</f>
        <v>7085509.0633624308</v>
      </c>
    </row>
    <row r="15" spans="2:6" ht="18.75">
      <c r="B15" s="45"/>
      <c r="C15" s="46"/>
      <c r="D15" s="47" t="s">
        <v>1073</v>
      </c>
      <c r="E15" s="48" t="s">
        <v>1074</v>
      </c>
      <c r="F15" s="49">
        <f>IFERROR(+VLOOKUP(E15,'DIN PROGRAMÁTICO'!C:D,2,FALSE),0)</f>
        <v>800098.91042027844</v>
      </c>
    </row>
    <row r="16" spans="2:6" ht="18.75">
      <c r="B16" s="45"/>
      <c r="C16" s="46"/>
      <c r="D16" s="47" t="s">
        <v>1075</v>
      </c>
      <c r="E16" s="48" t="s">
        <v>1076</v>
      </c>
      <c r="F16" s="49">
        <f>IFERROR(+VLOOKUP(E16,'DIN PROGRAMÁTICO'!C:D,2,FALSE),0)</f>
        <v>0</v>
      </c>
    </row>
    <row r="17" spans="2:6" ht="18.75">
      <c r="B17" s="45"/>
      <c r="C17" s="46"/>
      <c r="D17" s="47" t="s">
        <v>1077</v>
      </c>
      <c r="E17" s="48" t="s">
        <v>1078</v>
      </c>
      <c r="F17" s="49">
        <f>IFERROR(+VLOOKUP(E17,'DIN PROGRAMÁTICO'!C:D,2,FALSE),0)</f>
        <v>6560565.0681725945</v>
      </c>
    </row>
    <row r="18" spans="2:6" ht="18.75">
      <c r="B18" s="45"/>
      <c r="C18" s="46"/>
      <c r="D18" s="47" t="s">
        <v>1079</v>
      </c>
      <c r="E18" s="48" t="s">
        <v>1080</v>
      </c>
      <c r="F18" s="49">
        <f>IFERROR(+VLOOKUP(E18,'DIN PROGRAMÁTICO'!C:D,2,FALSE),0)</f>
        <v>0</v>
      </c>
    </row>
    <row r="19" spans="2:6" ht="18">
      <c r="B19" s="45"/>
      <c r="C19" s="37" t="s">
        <v>1081</v>
      </c>
      <c r="D19" s="38"/>
      <c r="E19" s="41"/>
      <c r="F19" s="40">
        <f>SUM(F20:F22)</f>
        <v>173483427.71638346</v>
      </c>
    </row>
    <row r="20" spans="2:6" ht="34.5">
      <c r="B20" s="45"/>
      <c r="C20" s="46"/>
      <c r="D20" s="47" t="s">
        <v>1082</v>
      </c>
      <c r="E20" s="48" t="s">
        <v>1083</v>
      </c>
      <c r="F20" s="49">
        <f>IFERROR(+VLOOKUP(E20,'DIN PROGRAMÁTICO'!C:D,2,FALSE),0)</f>
        <v>107807644.40265813</v>
      </c>
    </row>
    <row r="21" spans="2:6" ht="18.75">
      <c r="B21" s="45"/>
      <c r="C21" s="46"/>
      <c r="D21" s="47" t="s">
        <v>1084</v>
      </c>
      <c r="E21" s="48" t="s">
        <v>1085</v>
      </c>
      <c r="F21" s="49">
        <f>IFERROR(+VLOOKUP(E21,'DIN PROGRAMÁTICO'!C:D,2,FALSE),0)</f>
        <v>65675783.313725337</v>
      </c>
    </row>
    <row r="22" spans="2:6" ht="18.75">
      <c r="B22" s="45"/>
      <c r="C22" s="46"/>
      <c r="D22" s="47" t="s">
        <v>1086</v>
      </c>
      <c r="E22" s="48" t="s">
        <v>1087</v>
      </c>
      <c r="F22" s="49">
        <f>IFERROR(+VLOOKUP(E22,'DIN PROGRAMÁTICO'!C:D,2,FALSE),0)</f>
        <v>0</v>
      </c>
    </row>
    <row r="23" spans="2:6" ht="18">
      <c r="B23" s="45"/>
      <c r="C23" s="37" t="s">
        <v>1088</v>
      </c>
      <c r="D23" s="38"/>
      <c r="E23" s="41"/>
      <c r="F23" s="40">
        <f>SUM(F24:F25)</f>
        <v>1650000</v>
      </c>
    </row>
    <row r="24" spans="2:6" ht="18.75">
      <c r="B24" s="45"/>
      <c r="C24" s="46"/>
      <c r="D24" s="47" t="s">
        <v>1089</v>
      </c>
      <c r="E24" s="48" t="s">
        <v>1090</v>
      </c>
      <c r="F24" s="49">
        <f>IFERROR(+VLOOKUP(E24,'DIN PROGRAMÁTICO'!C:D,2,FALSE),0)</f>
        <v>1650000</v>
      </c>
    </row>
    <row r="25" spans="2:6" ht="18.75">
      <c r="B25" s="45"/>
      <c r="C25" s="46"/>
      <c r="D25" s="47" t="s">
        <v>1091</v>
      </c>
      <c r="E25" s="48" t="s">
        <v>1092</v>
      </c>
      <c r="F25" s="49">
        <f>IFERROR(+VLOOKUP(E25,'DIN PROGRAMÁTICO'!C:D,2,FALSE),0)</f>
        <v>0</v>
      </c>
    </row>
    <row r="26" spans="2:6" ht="18">
      <c r="B26" s="45"/>
      <c r="C26" s="37" t="s">
        <v>1093</v>
      </c>
      <c r="D26" s="38"/>
      <c r="E26" s="41"/>
      <c r="F26" s="40">
        <f>+SUM(F27:F30)</f>
        <v>4802193</v>
      </c>
    </row>
    <row r="27" spans="2:6" ht="18.75">
      <c r="B27" s="45"/>
      <c r="C27" s="46"/>
      <c r="D27" s="47" t="s">
        <v>1094</v>
      </c>
      <c r="E27" s="48" t="s">
        <v>1095</v>
      </c>
      <c r="F27" s="49">
        <f>IFERROR(+VLOOKUP(E27,'DIN PROGRAMÁTICO'!C:D,2,FALSE),0)</f>
        <v>4802193</v>
      </c>
    </row>
    <row r="28" spans="2:6" ht="18.75">
      <c r="B28" s="45"/>
      <c r="C28" s="46"/>
      <c r="D28" s="47" t="s">
        <v>1096</v>
      </c>
      <c r="E28" s="48" t="s">
        <v>1097</v>
      </c>
      <c r="F28" s="49">
        <f>IFERROR(+VLOOKUP(E28,'DIN PROGRAMÁTICO'!C:D,2,FALSE),0)</f>
        <v>0</v>
      </c>
    </row>
    <row r="29" spans="2:6" ht="18.75">
      <c r="B29" s="45"/>
      <c r="C29" s="46"/>
      <c r="D29" s="47" t="s">
        <v>1098</v>
      </c>
      <c r="E29" s="48" t="s">
        <v>1099</v>
      </c>
      <c r="F29" s="49">
        <f>IFERROR(+VLOOKUP(E29,'DIN PROGRAMÁTICO'!C:D,2,FALSE),0)</f>
        <v>0</v>
      </c>
    </row>
    <row r="30" spans="2:6" ht="18.75">
      <c r="B30" s="45"/>
      <c r="C30" s="46"/>
      <c r="D30" s="47" t="s">
        <v>1100</v>
      </c>
      <c r="E30" s="48" t="s">
        <v>1101</v>
      </c>
      <c r="F30" s="49">
        <f>IFERROR(+VLOOKUP(E30,'DIN PROGRAMÁTICO'!C:D,2,FALSE),0)</f>
        <v>0</v>
      </c>
    </row>
    <row r="31" spans="2:6" ht="18">
      <c r="B31" s="45"/>
      <c r="C31" s="37" t="s">
        <v>1102</v>
      </c>
      <c r="D31" s="38"/>
      <c r="E31" s="41"/>
      <c r="F31" s="40">
        <f>+SUM(F32)</f>
        <v>0</v>
      </c>
    </row>
    <row r="32" spans="2:6" ht="18.75">
      <c r="B32" s="45"/>
      <c r="C32" s="46"/>
      <c r="D32" s="47" t="s">
        <v>1103</v>
      </c>
      <c r="E32" s="48" t="s">
        <v>1104</v>
      </c>
      <c r="F32" s="49">
        <f>IFERROR(+VLOOKUP(E32,'DIN PROGRAMÁTICO'!C:D,2,FALSE),0)</f>
        <v>0</v>
      </c>
    </row>
    <row r="33" spans="2:6" ht="18">
      <c r="B33" s="45"/>
      <c r="C33" s="37" t="s">
        <v>1105</v>
      </c>
      <c r="D33" s="38"/>
      <c r="E33" s="41" t="s">
        <v>1106</v>
      </c>
      <c r="F33" s="40">
        <f>IFERROR(+VLOOKUP(E33,'DIN PROGRAMÁTICO'!C:D,2,FALSE),0)</f>
        <v>0</v>
      </c>
    </row>
    <row r="34" spans="2:6" ht="18">
      <c r="B34" s="45"/>
      <c r="C34" s="37" t="s">
        <v>1107</v>
      </c>
      <c r="D34" s="38"/>
      <c r="E34" s="41" t="s">
        <v>1108</v>
      </c>
      <c r="F34" s="40">
        <f>IFERROR(+VLOOKUP(E34,'DIN PROGRAMÁTICO'!C:D,2,FALSE),0)</f>
        <v>31626549</v>
      </c>
    </row>
    <row r="35" spans="2:6" ht="18.75" thickBot="1">
      <c r="B35" s="45"/>
      <c r="C35" s="37" t="s">
        <v>1109</v>
      </c>
      <c r="D35" s="38"/>
      <c r="E35" s="41" t="s">
        <v>1110</v>
      </c>
      <c r="F35" s="40">
        <f>IFERROR(+VLOOKUP(E35,'DIN PROGRAMÁTICO'!C:D,2,FALSE),0)</f>
        <v>197179</v>
      </c>
    </row>
    <row r="36" spans="2:6" ht="18.75" thickBot="1">
      <c r="B36" s="19"/>
      <c r="C36" s="42"/>
      <c r="D36" s="42"/>
      <c r="E36" s="43" t="s">
        <v>793</v>
      </c>
      <c r="F36" s="44">
        <f>SUM(F7+F10+F19+F23+F26+F31+F33+F34+F35)</f>
        <v>729307609.99999988</v>
      </c>
    </row>
    <row r="37" spans="2:6"/>
  </sheetData>
  <mergeCells count="4">
    <mergeCell ref="B3:F3"/>
    <mergeCell ref="B4:F4"/>
    <mergeCell ref="B5:F5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ignoredErrors>
    <ignoredError sqref="F10 F31 F26 F19 F23 F33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9"/>
  <dimension ref="A3:D16"/>
  <sheetViews>
    <sheetView topLeftCell="A2" zoomScale="83" zoomScaleNormal="65" workbookViewId="0">
      <selection activeCell="C4" sqref="C4"/>
    </sheetView>
  </sheetViews>
  <sheetFormatPr defaultColWidth="11.296875" defaultRowHeight="15"/>
  <cols>
    <col min="1" max="1" width="72.37109375" customWidth="1"/>
    <col min="2" max="2" width="18.16015625" customWidth="1"/>
    <col min="3" max="3" width="24.34765625" bestFit="1" customWidth="1"/>
    <col min="4" max="4" width="16.140625" bestFit="1" customWidth="1"/>
  </cols>
  <sheetData>
    <row r="3" spans="1:4">
      <c r="A3" s="2" t="s">
        <v>3</v>
      </c>
      <c r="B3" t="s">
        <v>403</v>
      </c>
    </row>
    <row r="4" spans="1:4">
      <c r="A4" s="6" t="s">
        <v>1213</v>
      </c>
      <c r="B4" s="3">
        <v>79749847.719086125</v>
      </c>
      <c r="C4" t="str">
        <f>+MID(A4,1,1)</f>
        <v>B</v>
      </c>
      <c r="D4" s="3">
        <f>+B4</f>
        <v>79749847.719086125</v>
      </c>
    </row>
    <row r="5" spans="1:4">
      <c r="A5" s="6" t="s">
        <v>1206</v>
      </c>
      <c r="B5" s="3">
        <v>31626549</v>
      </c>
      <c r="C5" t="str">
        <f t="shared" ref="C5:C14" si="0">+MID(A5,1,1)</f>
        <v>D</v>
      </c>
      <c r="D5" s="3">
        <f t="shared" ref="D5:D14" si="1">+B5</f>
        <v>31626549</v>
      </c>
    </row>
    <row r="6" spans="1:4">
      <c r="A6" s="6" t="s">
        <v>1210</v>
      </c>
      <c r="B6" s="3">
        <v>401352240.52257502</v>
      </c>
      <c r="C6" t="str">
        <f t="shared" si="0"/>
        <v>E</v>
      </c>
      <c r="D6" s="3">
        <f t="shared" si="1"/>
        <v>401352240.52257502</v>
      </c>
    </row>
    <row r="7" spans="1:4">
      <c r="A7" s="6" t="s">
        <v>1217</v>
      </c>
      <c r="B7" s="3">
        <v>7085509.0633624308</v>
      </c>
      <c r="C7" t="str">
        <f t="shared" si="0"/>
        <v>F</v>
      </c>
      <c r="D7" s="3">
        <f t="shared" si="1"/>
        <v>7085509.0633624308</v>
      </c>
    </row>
    <row r="8" spans="1:4">
      <c r="A8" s="6" t="s">
        <v>1212</v>
      </c>
      <c r="B8" s="3">
        <v>800098.91042027844</v>
      </c>
      <c r="C8" t="str">
        <f t="shared" si="0"/>
        <v>G</v>
      </c>
      <c r="D8" s="3">
        <f t="shared" si="1"/>
        <v>800098.91042027844</v>
      </c>
    </row>
    <row r="9" spans="1:4">
      <c r="A9" s="6" t="s">
        <v>1215</v>
      </c>
      <c r="B9" s="3">
        <v>197179</v>
      </c>
      <c r="C9" t="str">
        <f t="shared" si="0"/>
        <v>H</v>
      </c>
      <c r="D9" s="3">
        <f t="shared" si="1"/>
        <v>197179</v>
      </c>
    </row>
    <row r="10" spans="1:4">
      <c r="A10" s="6" t="s">
        <v>1207</v>
      </c>
      <c r="B10" s="3">
        <v>4802193</v>
      </c>
      <c r="C10" t="str">
        <f t="shared" si="0"/>
        <v>J</v>
      </c>
      <c r="D10" s="3">
        <f t="shared" si="1"/>
        <v>4802193</v>
      </c>
    </row>
    <row r="11" spans="1:4">
      <c r="A11" s="6" t="s">
        <v>1216</v>
      </c>
      <c r="B11" s="3">
        <v>1650000</v>
      </c>
      <c r="C11" t="str">
        <f t="shared" si="0"/>
        <v>L</v>
      </c>
      <c r="D11" s="3">
        <f t="shared" si="1"/>
        <v>1650000</v>
      </c>
    </row>
    <row r="12" spans="1:4">
      <c r="A12" s="6" t="s">
        <v>1214</v>
      </c>
      <c r="B12" s="3">
        <v>107807644.40265813</v>
      </c>
      <c r="C12" t="str">
        <f t="shared" si="0"/>
        <v>M</v>
      </c>
      <c r="D12" s="3">
        <f t="shared" si="1"/>
        <v>107807644.40265813</v>
      </c>
    </row>
    <row r="13" spans="1:4">
      <c r="A13" s="6" t="s">
        <v>1209</v>
      </c>
      <c r="B13" s="3">
        <v>65675783.313725337</v>
      </c>
      <c r="C13" t="str">
        <f t="shared" si="0"/>
        <v>O</v>
      </c>
      <c r="D13" s="3">
        <f t="shared" si="1"/>
        <v>65675783.313725337</v>
      </c>
    </row>
    <row r="14" spans="1:4">
      <c r="A14" s="6" t="s">
        <v>1211</v>
      </c>
      <c r="B14" s="3">
        <v>6560565.0681725945</v>
      </c>
      <c r="C14" t="str">
        <f t="shared" si="0"/>
        <v>R</v>
      </c>
      <c r="D14" s="3">
        <f t="shared" si="1"/>
        <v>6560565.0681725945</v>
      </c>
    </row>
    <row r="15" spans="1:4">
      <c r="A15" s="6" t="s">
        <v>1208</v>
      </c>
      <c r="B15" s="3">
        <v>22000000</v>
      </c>
      <c r="C15" t="str">
        <f t="shared" ref="C15" si="2">+MID(A15,1,1)</f>
        <v>U</v>
      </c>
      <c r="D15" s="3">
        <f t="shared" ref="D15" si="3">+B15</f>
        <v>22000000</v>
      </c>
    </row>
    <row r="16" spans="1:4">
      <c r="A16" s="6" t="s">
        <v>4</v>
      </c>
      <c r="B16" s="3">
        <v>729307609.99999988</v>
      </c>
    </row>
  </sheetData>
  <pageMargins left="0.7" right="0.7" top="0.75" bottom="0.75" header="0.3" footer="0.3"/>
  <pageSetup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0"/>
  <dimension ref="A1:D12"/>
  <sheetViews>
    <sheetView workbookViewId="0">
      <pane ySplit="6" topLeftCell="A7" activePane="bottomLeft" state="frozen"/>
      <selection pane="bottomLeft" activeCell="C7" sqref="C7:C11"/>
    </sheetView>
  </sheetViews>
  <sheetFormatPr defaultColWidth="0" defaultRowHeight="15" zeroHeight="1"/>
  <cols>
    <col min="1" max="1" width="0.94140625" customWidth="1"/>
    <col min="2" max="2" width="67.26171875" bestFit="1" customWidth="1"/>
    <col min="3" max="3" width="23" bestFit="1" customWidth="1"/>
    <col min="4" max="4" width="1.74609375" customWidth="1"/>
    <col min="5" max="16384" width="10.76171875" hidden="1"/>
  </cols>
  <sheetData>
    <row r="1" spans="2:3" ht="3" customHeight="1" thickBot="1"/>
    <row r="2" spans="2:3" ht="20.25">
      <c r="B2" s="246" t="s">
        <v>1336</v>
      </c>
      <c r="C2" s="248"/>
    </row>
    <row r="3" spans="2:3" ht="20.25">
      <c r="B3" s="243" t="s">
        <v>790</v>
      </c>
      <c r="C3" s="245"/>
    </row>
    <row r="4" spans="2:3" ht="21" thickBot="1">
      <c r="B4" s="249" t="s">
        <v>1569</v>
      </c>
      <c r="C4" s="251"/>
    </row>
    <row r="5" spans="2:3" ht="21" thickBot="1">
      <c r="B5" s="279" t="s">
        <v>1111</v>
      </c>
      <c r="C5" s="280"/>
    </row>
    <row r="6" spans="2:3" ht="21" thickBot="1">
      <c r="B6" s="17" t="s">
        <v>1111</v>
      </c>
      <c r="C6" s="18" t="s">
        <v>792</v>
      </c>
    </row>
    <row r="7" spans="2:3" ht="18" thickBot="1">
      <c r="B7" s="14" t="s">
        <v>1112</v>
      </c>
      <c r="C7" s="71">
        <f>+FINALIDAD!E6</f>
        <v>305429655.19482195</v>
      </c>
    </row>
    <row r="8" spans="2:3" ht="18" thickBot="1">
      <c r="B8" s="14" t="s">
        <v>1113</v>
      </c>
      <c r="C8" s="71">
        <f>+FINALIDAD!E45</f>
        <v>384968717.74181563</v>
      </c>
    </row>
    <row r="9" spans="2:3" ht="18" thickBot="1">
      <c r="B9" s="14" t="s">
        <v>1114</v>
      </c>
      <c r="C9" s="71">
        <f>+FINALIDAD!E91</f>
        <v>7085509.0633624308</v>
      </c>
    </row>
    <row r="10" spans="2:3" ht="18" thickBot="1">
      <c r="B10" s="14" t="s">
        <v>1115</v>
      </c>
      <c r="C10" s="71">
        <f>+FINALIDAD!E134</f>
        <v>31823728</v>
      </c>
    </row>
    <row r="11" spans="2:3" ht="18.75" thickBot="1">
      <c r="B11" s="13" t="s">
        <v>793</v>
      </c>
      <c r="C11" s="72">
        <f>+SUM(C7:C10)</f>
        <v>729307610.00000012</v>
      </c>
    </row>
    <row r="12" spans="2:3"/>
  </sheetData>
  <mergeCells count="4"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1"/>
  <dimension ref="A3:G47"/>
  <sheetViews>
    <sheetView zoomScale="65" zoomScaleNormal="65" workbookViewId="0">
      <selection activeCell="A11" sqref="A11"/>
    </sheetView>
  </sheetViews>
  <sheetFormatPr defaultColWidth="11.296875" defaultRowHeight="15"/>
  <cols>
    <col min="1" max="1" width="73.98828125" customWidth="1"/>
    <col min="2" max="2" width="18.16015625" customWidth="1"/>
    <col min="3" max="4" width="24.34765625" bestFit="1" customWidth="1"/>
    <col min="5" max="5" width="18.83203125" bestFit="1" customWidth="1"/>
  </cols>
  <sheetData>
    <row r="3" spans="1:5">
      <c r="A3" s="2" t="s">
        <v>3</v>
      </c>
      <c r="B3" t="s">
        <v>403</v>
      </c>
    </row>
    <row r="4" spans="1:5">
      <c r="A4" s="6" t="s">
        <v>1213</v>
      </c>
      <c r="B4" s="3">
        <v>79749847.719086125</v>
      </c>
    </row>
    <row r="5" spans="1:5">
      <c r="A5" s="6" t="s">
        <v>1206</v>
      </c>
      <c r="B5" s="3">
        <v>31626549</v>
      </c>
    </row>
    <row r="6" spans="1:5">
      <c r="A6" s="6" t="s">
        <v>1210</v>
      </c>
      <c r="B6" s="3">
        <v>401352240.52257502</v>
      </c>
    </row>
    <row r="7" spans="1:5">
      <c r="A7" s="6" t="s">
        <v>1217</v>
      </c>
      <c r="B7" s="3">
        <v>7085509.0633624308</v>
      </c>
    </row>
    <row r="8" spans="1:5">
      <c r="A8" s="6" t="s">
        <v>1212</v>
      </c>
      <c r="B8" s="3">
        <v>800098.91042027844</v>
      </c>
    </row>
    <row r="9" spans="1:5">
      <c r="A9" s="6" t="s">
        <v>1215</v>
      </c>
      <c r="B9" s="3">
        <v>197179</v>
      </c>
    </row>
    <row r="10" spans="1:5">
      <c r="A10" s="6" t="s">
        <v>1207</v>
      </c>
      <c r="B10" s="3">
        <v>4802193</v>
      </c>
    </row>
    <row r="11" spans="1:5">
      <c r="A11" s="6" t="s">
        <v>1216</v>
      </c>
      <c r="B11" s="3">
        <v>1650000</v>
      </c>
      <c r="E11" s="1"/>
    </row>
    <row r="12" spans="1:5">
      <c r="A12" s="6" t="s">
        <v>1214</v>
      </c>
      <c r="B12" s="3">
        <v>107807644.40265813</v>
      </c>
    </row>
    <row r="13" spans="1:5">
      <c r="A13" s="6" t="s">
        <v>1209</v>
      </c>
      <c r="B13" s="3">
        <v>65675783.313725337</v>
      </c>
    </row>
    <row r="14" spans="1:5">
      <c r="A14" s="6" t="s">
        <v>1211</v>
      </c>
      <c r="B14" s="3">
        <v>6560565.0681725945</v>
      </c>
    </row>
    <row r="15" spans="1:5">
      <c r="A15" s="6" t="s">
        <v>1208</v>
      </c>
      <c r="B15" s="3">
        <v>22000000</v>
      </c>
    </row>
    <row r="16" spans="1:5">
      <c r="A16" s="6" t="s">
        <v>4</v>
      </c>
      <c r="B16" s="3">
        <v>729307609.99999988</v>
      </c>
    </row>
    <row r="46" spans="6:7">
      <c r="F46" s="3"/>
      <c r="G46" s="3"/>
    </row>
    <row r="47" spans="6:7">
      <c r="F47" s="3"/>
    </row>
  </sheetData>
  <pageMargins left="0.7" right="0.7" top="0.75" bottom="0.75" header="0.3" footer="0.3"/>
  <pageSetup orientation="portrait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2"/>
  <dimension ref="A3:G65"/>
  <sheetViews>
    <sheetView topLeftCell="B1" zoomScale="65" zoomScaleNormal="65" workbookViewId="0">
      <selection activeCell="B10" sqref="B10"/>
    </sheetView>
  </sheetViews>
  <sheetFormatPr defaultColWidth="11.296875" defaultRowHeight="15"/>
  <cols>
    <col min="1" max="1" width="43.98828125" customWidth="1"/>
    <col min="2" max="2" width="18.16015625" customWidth="1"/>
    <col min="3" max="4" width="24.34765625" bestFit="1" customWidth="1"/>
    <col min="5" max="5" width="18.83203125" bestFit="1" customWidth="1"/>
  </cols>
  <sheetData>
    <row r="3" spans="1:5">
      <c r="A3" s="2" t="s">
        <v>3</v>
      </c>
      <c r="B3" t="s">
        <v>403</v>
      </c>
    </row>
    <row r="4" spans="1:5">
      <c r="A4" s="6" t="s">
        <v>1337</v>
      </c>
      <c r="B4" s="3">
        <v>1473099.9993756819</v>
      </c>
    </row>
    <row r="5" spans="1:5">
      <c r="A5" s="6" t="s">
        <v>1338</v>
      </c>
      <c r="B5" s="3">
        <v>24376232.099880069</v>
      </c>
    </row>
    <row r="6" spans="1:5">
      <c r="A6" s="6" t="s">
        <v>1339</v>
      </c>
      <c r="B6" s="3">
        <v>13059124.376236182</v>
      </c>
    </row>
    <row r="7" spans="1:5">
      <c r="A7" s="6" t="s">
        <v>1340</v>
      </c>
      <c r="B7" s="3">
        <v>4259859.3406781331</v>
      </c>
    </row>
    <row r="8" spans="1:5">
      <c r="A8" s="6" t="s">
        <v>1341</v>
      </c>
      <c r="B8" s="3">
        <v>1406163.3918340665</v>
      </c>
    </row>
    <row r="9" spans="1:5">
      <c r="A9" s="6" t="s">
        <v>1342</v>
      </c>
      <c r="B9" s="3">
        <v>2521840.1216937383</v>
      </c>
    </row>
    <row r="10" spans="1:5">
      <c r="A10" s="6" t="s">
        <v>1343</v>
      </c>
      <c r="B10" s="3">
        <v>12057811.703967698</v>
      </c>
    </row>
    <row r="11" spans="1:5">
      <c r="A11" s="6" t="s">
        <v>1344</v>
      </c>
      <c r="B11" s="3">
        <v>3762066.4329925054</v>
      </c>
      <c r="E11" s="1"/>
    </row>
    <row r="12" spans="1:5">
      <c r="A12" s="6" t="s">
        <v>1345</v>
      </c>
      <c r="B12" s="3">
        <v>5551737.3079205034</v>
      </c>
    </row>
    <row r="13" spans="1:5">
      <c r="A13" s="6" t="s">
        <v>1346</v>
      </c>
      <c r="B13" s="3">
        <v>70270106.897637814</v>
      </c>
    </row>
    <row r="14" spans="1:5">
      <c r="A14" s="6" t="s">
        <v>1347</v>
      </c>
      <c r="B14" s="3">
        <v>4373893.4395347545</v>
      </c>
    </row>
    <row r="15" spans="1:5">
      <c r="A15" s="6" t="s">
        <v>1348</v>
      </c>
      <c r="B15" s="3">
        <v>51577405.641330853</v>
      </c>
    </row>
    <row r="16" spans="1:5">
      <c r="A16" s="6" t="s">
        <v>1349</v>
      </c>
      <c r="B16" s="3">
        <v>6560565.0681725945</v>
      </c>
    </row>
    <row r="17" spans="1:2">
      <c r="A17" s="6" t="s">
        <v>1350</v>
      </c>
      <c r="B17" s="3">
        <v>4187129.4288532538</v>
      </c>
    </row>
    <row r="18" spans="1:2">
      <c r="A18" s="6" t="s">
        <v>1351</v>
      </c>
      <c r="B18" s="3">
        <v>1093816.8773762248</v>
      </c>
    </row>
    <row r="19" spans="1:2">
      <c r="A19" s="6" t="s">
        <v>1352</v>
      </c>
      <c r="B19" s="3">
        <v>1155580.2334776663</v>
      </c>
    </row>
    <row r="20" spans="1:2">
      <c r="A20" s="6" t="s">
        <v>1353</v>
      </c>
      <c r="B20" s="3">
        <v>1500060.3194544222</v>
      </c>
    </row>
    <row r="21" spans="1:2">
      <c r="A21" s="6" t="s">
        <v>1354</v>
      </c>
      <c r="B21" s="3">
        <v>2204158.1273739631</v>
      </c>
    </row>
    <row r="22" spans="1:2">
      <c r="A22" s="6" t="s">
        <v>1355</v>
      </c>
      <c r="B22" s="3">
        <v>1601419.4328252312</v>
      </c>
    </row>
    <row r="23" spans="1:2">
      <c r="A23" s="6" t="s">
        <v>1356</v>
      </c>
      <c r="B23" s="3">
        <v>22233202.501444187</v>
      </c>
    </row>
    <row r="24" spans="1:2">
      <c r="A24" s="6" t="s">
        <v>1357</v>
      </c>
      <c r="B24" s="3">
        <v>53391495.194329329</v>
      </c>
    </row>
    <row r="25" spans="1:2">
      <c r="A25" s="6" t="s">
        <v>1358</v>
      </c>
      <c r="B25" s="3">
        <v>9552911.7496492378</v>
      </c>
    </row>
    <row r="26" spans="1:2">
      <c r="A26" s="6" t="s">
        <v>1359</v>
      </c>
      <c r="B26" s="3">
        <v>1917280.1522678009</v>
      </c>
    </row>
    <row r="27" spans="1:2">
      <c r="A27" s="6" t="s">
        <v>1360</v>
      </c>
      <c r="B27" s="3">
        <v>69734151.385206982</v>
      </c>
    </row>
    <row r="28" spans="1:2">
      <c r="A28" s="6" t="s">
        <v>1361</v>
      </c>
      <c r="B28" s="3">
        <v>5629944.8036529403</v>
      </c>
    </row>
    <row r="29" spans="1:2">
      <c r="A29" s="6" t="s">
        <v>1362</v>
      </c>
      <c r="B29" s="3">
        <v>12298177</v>
      </c>
    </row>
    <row r="30" spans="1:2">
      <c r="A30" s="6" t="s">
        <v>1363</v>
      </c>
      <c r="B30" s="3">
        <v>5702653.4925577482</v>
      </c>
    </row>
    <row r="31" spans="1:2">
      <c r="A31" s="6" t="s">
        <v>1364</v>
      </c>
      <c r="B31" s="3">
        <v>8162960.3290621703</v>
      </c>
    </row>
    <row r="32" spans="1:2">
      <c r="A32" s="6" t="s">
        <v>1365</v>
      </c>
      <c r="B32" s="3">
        <v>4044869.211568811</v>
      </c>
    </row>
    <row r="33" spans="1:7">
      <c r="A33" s="6" t="s">
        <v>1366</v>
      </c>
      <c r="B33" s="3">
        <v>7085509.0633624308</v>
      </c>
    </row>
    <row r="34" spans="1:7">
      <c r="A34" s="6" t="s">
        <v>1367</v>
      </c>
      <c r="B34" s="3">
        <v>31147811.347858481</v>
      </c>
    </row>
    <row r="35" spans="1:7">
      <c r="A35" s="6" t="s">
        <v>1368</v>
      </c>
      <c r="B35" s="3">
        <v>1441429.6734085961</v>
      </c>
    </row>
    <row r="36" spans="1:7">
      <c r="A36" s="6" t="s">
        <v>1369</v>
      </c>
      <c r="B36" s="3">
        <v>4722732.414868379</v>
      </c>
    </row>
    <row r="37" spans="1:7">
      <c r="A37" s="6" t="s">
        <v>1370</v>
      </c>
      <c r="B37" s="3">
        <v>1942634.8125361637</v>
      </c>
    </row>
    <row r="38" spans="1:7">
      <c r="A38" s="6" t="s">
        <v>1371</v>
      </c>
      <c r="B38" s="3">
        <v>891362.64305502363</v>
      </c>
    </row>
    <row r="39" spans="1:7">
      <c r="A39" s="6" t="s">
        <v>1372</v>
      </c>
      <c r="B39" s="3">
        <v>1182080.4137977601</v>
      </c>
    </row>
    <row r="40" spans="1:7">
      <c r="A40" s="6" t="s">
        <v>1373</v>
      </c>
      <c r="B40" s="3">
        <v>6458869.6158539644</v>
      </c>
    </row>
    <row r="41" spans="1:7">
      <c r="A41" s="6" t="s">
        <v>1374</v>
      </c>
      <c r="B41" s="3">
        <v>553840.56906894443</v>
      </c>
    </row>
    <row r="42" spans="1:7">
      <c r="A42" s="6" t="s">
        <v>1375</v>
      </c>
      <c r="B42" s="3">
        <v>67980103.338957056</v>
      </c>
    </row>
    <row r="43" spans="1:7">
      <c r="A43" s="6" t="s">
        <v>1376</v>
      </c>
      <c r="B43" s="3">
        <v>62117602.886894792</v>
      </c>
    </row>
    <row r="44" spans="1:7">
      <c r="A44" s="6" t="s">
        <v>1377</v>
      </c>
      <c r="B44" s="3">
        <v>3058693.8277808153</v>
      </c>
    </row>
    <row r="45" spans="1:7">
      <c r="A45" s="6" t="s">
        <v>1378</v>
      </c>
      <c r="B45" s="3">
        <v>1910924.6641543112</v>
      </c>
    </row>
    <row r="46" spans="1:7">
      <c r="A46" s="6" t="s">
        <v>1379</v>
      </c>
      <c r="B46" s="3">
        <v>414817.50178758381</v>
      </c>
      <c r="F46" s="3"/>
      <c r="G46" s="3"/>
    </row>
    <row r="47" spans="1:7">
      <c r="A47" s="6" t="s">
        <v>1380</v>
      </c>
      <c r="B47" s="3">
        <v>1028561.0568423255</v>
      </c>
      <c r="F47" s="3"/>
    </row>
    <row r="48" spans="1:7">
      <c r="A48" s="6" t="s">
        <v>1381</v>
      </c>
      <c r="B48" s="3">
        <v>1643143.1760560391</v>
      </c>
    </row>
    <row r="49" spans="1:2">
      <c r="A49" s="6" t="s">
        <v>1382</v>
      </c>
      <c r="B49" s="3">
        <v>3013246.2385255387</v>
      </c>
    </row>
    <row r="50" spans="1:2">
      <c r="A50" s="6" t="s">
        <v>1383</v>
      </c>
      <c r="B50" s="3">
        <v>363020.63600517926</v>
      </c>
    </row>
    <row r="51" spans="1:2">
      <c r="A51" s="6" t="s">
        <v>1384</v>
      </c>
      <c r="B51" s="3">
        <v>30947127.201023888</v>
      </c>
    </row>
    <row r="52" spans="1:2">
      <c r="A52" s="6" t="s">
        <v>1385</v>
      </c>
      <c r="B52" s="3">
        <v>3286534.8155665877</v>
      </c>
    </row>
    <row r="53" spans="1:2">
      <c r="A53" s="6" t="s">
        <v>1386</v>
      </c>
      <c r="B53" s="3">
        <v>5649934.7238326725</v>
      </c>
    </row>
    <row r="54" spans="1:2">
      <c r="A54" s="6" t="s">
        <v>1387</v>
      </c>
      <c r="B54" s="3">
        <v>3113024.3630913096</v>
      </c>
    </row>
    <row r="55" spans="1:2">
      <c r="A55" s="6" t="s">
        <v>1388</v>
      </c>
      <c r="B55" s="3">
        <v>1484227.5034479625</v>
      </c>
    </row>
    <row r="56" spans="1:2">
      <c r="A56" s="6" t="s">
        <v>1389</v>
      </c>
      <c r="B56" s="3">
        <v>800098.91042027844</v>
      </c>
    </row>
    <row r="57" spans="1:2">
      <c r="A57" s="6" t="s">
        <v>1390</v>
      </c>
      <c r="B57" s="3">
        <v>622890.11597389507</v>
      </c>
    </row>
    <row r="58" spans="1:2">
      <c r="A58" s="6" t="s">
        <v>1391</v>
      </c>
      <c r="B58" s="3">
        <v>1982878.1276838486</v>
      </c>
    </row>
    <row r="59" spans="1:2">
      <c r="A59" s="6" t="s">
        <v>1392</v>
      </c>
      <c r="B59" s="3">
        <v>13346353.878114555</v>
      </c>
    </row>
    <row r="60" spans="1:2">
      <c r="A60" s="6" t="s">
        <v>1393</v>
      </c>
      <c r="B60" s="3">
        <v>1631015.0536827638</v>
      </c>
    </row>
    <row r="61" spans="1:2">
      <c r="A61" s="6" t="s">
        <v>1394</v>
      </c>
      <c r="B61" s="3">
        <v>4189277.3039995278</v>
      </c>
    </row>
    <row r="62" spans="1:2">
      <c r="A62" s="6" t="s">
        <v>1395</v>
      </c>
      <c r="B62" s="3">
        <v>805407.22859944752</v>
      </c>
    </row>
    <row r="63" spans="1:2">
      <c r="A63" s="6" t="s">
        <v>1396</v>
      </c>
      <c r="B63" s="3">
        <v>58044412.879132502</v>
      </c>
    </row>
    <row r="64" spans="1:2">
      <c r="A64" s="6" t="s">
        <v>1397</v>
      </c>
      <c r="B64" s="3">
        <v>788327.95426286198</v>
      </c>
    </row>
    <row r="65" spans="1:2">
      <c r="A65" s="6" t="s">
        <v>4</v>
      </c>
      <c r="B65" s="3">
        <v>729307610.00000024</v>
      </c>
    </row>
  </sheetData>
  <pageMargins left="0.7" right="0.7" top="0.75" bottom="0.75" header="0.3" footer="0.3"/>
  <pageSetup orientation="portrait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3"/>
  <dimension ref="A3:D165"/>
  <sheetViews>
    <sheetView workbookViewId="0"/>
  </sheetViews>
  <sheetFormatPr defaultColWidth="11.296875" defaultRowHeight="15"/>
  <cols>
    <col min="1" max="1" width="111.11328125" customWidth="1"/>
    <col min="2" max="2" width="18.16015625" customWidth="1"/>
    <col min="4" max="4" width="12.64453125" bestFit="1" customWidth="1"/>
  </cols>
  <sheetData>
    <row r="3" spans="1:4">
      <c r="A3" s="2" t="s">
        <v>3</v>
      </c>
      <c r="B3" t="s">
        <v>403</v>
      </c>
    </row>
    <row r="4" spans="1:4">
      <c r="A4" s="6" t="s">
        <v>384</v>
      </c>
      <c r="B4" s="3">
        <v>12298177</v>
      </c>
      <c r="C4" t="str">
        <f>+MID(A4,1,3)</f>
        <v>111</v>
      </c>
      <c r="D4" s="3">
        <f t="shared" ref="D4:D67" si="0">+B4</f>
        <v>12298177</v>
      </c>
    </row>
    <row r="5" spans="1:4">
      <c r="A5" s="6" t="s">
        <v>383</v>
      </c>
      <c r="B5" s="3">
        <v>138928091.00000006</v>
      </c>
      <c r="C5" t="str">
        <f t="shared" ref="C5:C68" si="1">+MID(A5,1,3)</f>
        <v>113</v>
      </c>
      <c r="D5" s="3">
        <f t="shared" si="0"/>
        <v>138928091.00000006</v>
      </c>
    </row>
    <row r="6" spans="1:4">
      <c r="A6" s="6" t="s">
        <v>1319</v>
      </c>
      <c r="B6" s="3">
        <v>38551973.999999978</v>
      </c>
      <c r="C6" t="str">
        <f t="shared" si="1"/>
        <v>123</v>
      </c>
      <c r="D6" s="3">
        <f t="shared" si="0"/>
        <v>38551973.999999978</v>
      </c>
    </row>
    <row r="7" spans="1:4">
      <c r="A7" s="6" t="s">
        <v>385</v>
      </c>
      <c r="B7" s="3">
        <v>27176473</v>
      </c>
      <c r="C7" t="str">
        <f t="shared" si="1"/>
        <v>132</v>
      </c>
      <c r="D7" s="3">
        <f t="shared" si="0"/>
        <v>27176473</v>
      </c>
    </row>
    <row r="8" spans="1:4">
      <c r="A8" s="6" t="s">
        <v>386</v>
      </c>
      <c r="B8" s="3">
        <v>252310.99999999994</v>
      </c>
      <c r="C8" t="str">
        <f t="shared" si="1"/>
        <v>133</v>
      </c>
      <c r="D8" s="3">
        <f t="shared" si="0"/>
        <v>252310.99999999994</v>
      </c>
    </row>
    <row r="9" spans="1:4">
      <c r="A9" s="6" t="s">
        <v>1400</v>
      </c>
      <c r="B9" s="3">
        <v>7737930.9999999963</v>
      </c>
      <c r="C9" t="str">
        <f t="shared" si="1"/>
        <v>141</v>
      </c>
      <c r="D9" s="3">
        <f t="shared" si="0"/>
        <v>7737930.9999999963</v>
      </c>
    </row>
    <row r="10" spans="1:4">
      <c r="A10" s="6" t="s">
        <v>387</v>
      </c>
      <c r="B10" s="3">
        <v>5158621</v>
      </c>
      <c r="C10" t="str">
        <f t="shared" si="1"/>
        <v>142</v>
      </c>
      <c r="D10" s="3">
        <f t="shared" si="0"/>
        <v>5158621</v>
      </c>
    </row>
    <row r="11" spans="1:4">
      <c r="A11" s="6" t="s">
        <v>388</v>
      </c>
      <c r="B11" s="3">
        <v>25793105</v>
      </c>
      <c r="C11" t="str">
        <f t="shared" si="1"/>
        <v>143</v>
      </c>
      <c r="D11" s="3">
        <f t="shared" si="0"/>
        <v>25793105</v>
      </c>
    </row>
    <row r="12" spans="1:4">
      <c r="A12" s="6" t="s">
        <v>389</v>
      </c>
      <c r="B12" s="3">
        <v>2579310</v>
      </c>
      <c r="C12" t="str">
        <f t="shared" si="1"/>
        <v>144</v>
      </c>
      <c r="D12" s="3">
        <f t="shared" si="0"/>
        <v>2579310</v>
      </c>
    </row>
    <row r="13" spans="1:4">
      <c r="A13" s="6" t="s">
        <v>390</v>
      </c>
      <c r="B13" s="3">
        <v>1097004.0000000002</v>
      </c>
      <c r="C13" t="str">
        <f t="shared" si="1"/>
        <v>152</v>
      </c>
      <c r="D13" s="3">
        <f t="shared" si="0"/>
        <v>1097004.0000000002</v>
      </c>
    </row>
    <row r="14" spans="1:4">
      <c r="A14" s="6" t="s">
        <v>1314</v>
      </c>
      <c r="B14" s="3">
        <v>3935283.0000000005</v>
      </c>
      <c r="C14" t="str">
        <f t="shared" si="1"/>
        <v>159</v>
      </c>
      <c r="D14" s="3">
        <f t="shared" si="0"/>
        <v>3935283.0000000005</v>
      </c>
    </row>
    <row r="15" spans="1:4">
      <c r="A15" s="6" t="s">
        <v>1264</v>
      </c>
      <c r="B15" s="3">
        <v>2000000</v>
      </c>
      <c r="C15" t="str">
        <f t="shared" si="1"/>
        <v>211</v>
      </c>
      <c r="D15" s="3">
        <f t="shared" si="0"/>
        <v>2000000</v>
      </c>
    </row>
    <row r="16" spans="1:4">
      <c r="A16" s="6" t="s">
        <v>1265</v>
      </c>
      <c r="B16" s="3">
        <v>2000000</v>
      </c>
      <c r="C16" t="str">
        <f t="shared" si="1"/>
        <v>212</v>
      </c>
      <c r="D16" s="3">
        <f t="shared" si="0"/>
        <v>2000000</v>
      </c>
    </row>
    <row r="17" spans="1:4">
      <c r="A17" s="6" t="s">
        <v>1285</v>
      </c>
      <c r="B17" s="3">
        <v>820000</v>
      </c>
      <c r="C17" t="str">
        <f t="shared" si="1"/>
        <v>214</v>
      </c>
      <c r="D17" s="3">
        <f t="shared" si="0"/>
        <v>820000</v>
      </c>
    </row>
    <row r="18" spans="1:4">
      <c r="A18" s="6" t="s">
        <v>1286</v>
      </c>
      <c r="B18" s="3">
        <v>6000000</v>
      </c>
      <c r="C18" t="str">
        <f t="shared" si="1"/>
        <v>215</v>
      </c>
      <c r="D18" s="3">
        <f t="shared" si="0"/>
        <v>6000000</v>
      </c>
    </row>
    <row r="19" spans="1:4">
      <c r="A19" s="6" t="s">
        <v>1266</v>
      </c>
      <c r="B19" s="3">
        <v>3000000</v>
      </c>
      <c r="C19" t="str">
        <f t="shared" si="1"/>
        <v>216</v>
      </c>
      <c r="D19" s="3">
        <f t="shared" si="0"/>
        <v>3000000</v>
      </c>
    </row>
    <row r="20" spans="1:4">
      <c r="A20" s="6" t="s">
        <v>1303</v>
      </c>
      <c r="B20" s="3">
        <v>0</v>
      </c>
      <c r="C20" t="str">
        <f t="shared" si="1"/>
        <v>217</v>
      </c>
      <c r="D20" s="3">
        <f t="shared" si="0"/>
        <v>0</v>
      </c>
    </row>
    <row r="21" spans="1:4">
      <c r="A21" s="6" t="s">
        <v>1237</v>
      </c>
      <c r="B21" s="3">
        <v>0</v>
      </c>
      <c r="C21" t="str">
        <f t="shared" si="1"/>
        <v>218</v>
      </c>
      <c r="D21" s="3">
        <f t="shared" si="0"/>
        <v>0</v>
      </c>
    </row>
    <row r="22" spans="1:4">
      <c r="A22" s="6" t="s">
        <v>1267</v>
      </c>
      <c r="B22" s="3">
        <v>2000000</v>
      </c>
      <c r="C22" t="str">
        <f t="shared" si="1"/>
        <v>221</v>
      </c>
      <c r="D22" s="3">
        <f t="shared" si="0"/>
        <v>2000000</v>
      </c>
    </row>
    <row r="23" spans="1:4">
      <c r="A23" s="6" t="s">
        <v>1225</v>
      </c>
      <c r="B23" s="3">
        <v>60000</v>
      </c>
      <c r="C23" t="str">
        <f t="shared" si="1"/>
        <v>241</v>
      </c>
      <c r="D23" s="3">
        <f t="shared" si="0"/>
        <v>60000</v>
      </c>
    </row>
    <row r="24" spans="1:4">
      <c r="A24" s="6" t="s">
        <v>1226</v>
      </c>
      <c r="B24" s="3">
        <v>9000000</v>
      </c>
      <c r="C24" t="str">
        <f t="shared" si="1"/>
        <v>242</v>
      </c>
      <c r="D24" s="3">
        <f t="shared" si="0"/>
        <v>9000000</v>
      </c>
    </row>
    <row r="25" spans="1:4">
      <c r="A25" s="6" t="s">
        <v>1227</v>
      </c>
      <c r="B25" s="3">
        <v>200000</v>
      </c>
      <c r="C25" t="str">
        <f t="shared" si="1"/>
        <v>243</v>
      </c>
      <c r="D25" s="3">
        <f t="shared" si="0"/>
        <v>200000</v>
      </c>
    </row>
    <row r="26" spans="1:4">
      <c r="A26" s="6" t="s">
        <v>1228</v>
      </c>
      <c r="B26" s="3">
        <v>50000</v>
      </c>
      <c r="C26" t="str">
        <f t="shared" si="1"/>
        <v>244</v>
      </c>
      <c r="D26" s="3">
        <f t="shared" si="0"/>
        <v>50000</v>
      </c>
    </row>
    <row r="27" spans="1:4">
      <c r="A27" s="6" t="s">
        <v>1229</v>
      </c>
      <c r="B27" s="3">
        <v>9000000</v>
      </c>
      <c r="C27" t="str">
        <f t="shared" si="1"/>
        <v>245</v>
      </c>
      <c r="D27" s="3">
        <f t="shared" si="0"/>
        <v>9000000</v>
      </c>
    </row>
    <row r="28" spans="1:4">
      <c r="A28" s="6" t="s">
        <v>1230</v>
      </c>
      <c r="B28" s="3">
        <v>8000000</v>
      </c>
      <c r="C28" t="str">
        <f t="shared" si="1"/>
        <v>246</v>
      </c>
      <c r="D28" s="3">
        <f t="shared" si="0"/>
        <v>8000000</v>
      </c>
    </row>
    <row r="29" spans="1:4">
      <c r="A29" s="6" t="s">
        <v>1231</v>
      </c>
      <c r="B29" s="3">
        <v>6000000</v>
      </c>
      <c r="C29" t="str">
        <f t="shared" si="1"/>
        <v>247</v>
      </c>
      <c r="D29" s="3">
        <f t="shared" si="0"/>
        <v>6000000</v>
      </c>
    </row>
    <row r="30" spans="1:4">
      <c r="A30" s="6" t="s">
        <v>1232</v>
      </c>
      <c r="B30" s="3">
        <v>250000</v>
      </c>
      <c r="C30" t="str">
        <f t="shared" si="1"/>
        <v>248</v>
      </c>
      <c r="D30" s="3">
        <f t="shared" si="0"/>
        <v>250000</v>
      </c>
    </row>
    <row r="31" spans="1:4">
      <c r="A31" s="6" t="s">
        <v>1411</v>
      </c>
      <c r="B31" s="3">
        <v>13000000</v>
      </c>
      <c r="C31" t="str">
        <f t="shared" si="1"/>
        <v>249</v>
      </c>
      <c r="D31" s="3">
        <f t="shared" si="0"/>
        <v>13000000</v>
      </c>
    </row>
    <row r="32" spans="1:4">
      <c r="A32" s="6" t="s">
        <v>1332</v>
      </c>
      <c r="B32" s="3">
        <v>1000000</v>
      </c>
      <c r="C32" t="str">
        <f t="shared" si="1"/>
        <v>251</v>
      </c>
      <c r="D32" s="3">
        <f t="shared" si="0"/>
        <v>1000000</v>
      </c>
    </row>
    <row r="33" spans="1:4">
      <c r="A33" s="6" t="s">
        <v>1248</v>
      </c>
      <c r="B33" s="3">
        <v>10000</v>
      </c>
      <c r="C33" t="str">
        <f t="shared" si="1"/>
        <v>252</v>
      </c>
      <c r="D33" s="3">
        <f t="shared" si="0"/>
        <v>10000</v>
      </c>
    </row>
    <row r="34" spans="1:4">
      <c r="A34" s="6" t="s">
        <v>1252</v>
      </c>
      <c r="B34" s="3">
        <v>6000000</v>
      </c>
      <c r="C34" t="str">
        <f t="shared" si="1"/>
        <v>253</v>
      </c>
      <c r="D34" s="3">
        <f t="shared" si="0"/>
        <v>6000000</v>
      </c>
    </row>
    <row r="35" spans="1:4">
      <c r="A35" s="6" t="s">
        <v>1253</v>
      </c>
      <c r="B35" s="3">
        <v>4000000</v>
      </c>
      <c r="C35" t="str">
        <f t="shared" si="1"/>
        <v>254</v>
      </c>
      <c r="D35" s="3">
        <f t="shared" si="0"/>
        <v>4000000</v>
      </c>
    </row>
    <row r="36" spans="1:4">
      <c r="A36" s="6" t="s">
        <v>1254</v>
      </c>
      <c r="B36" s="3">
        <v>100000</v>
      </c>
      <c r="C36" t="str">
        <f t="shared" si="1"/>
        <v>255</v>
      </c>
      <c r="D36" s="3">
        <f t="shared" si="0"/>
        <v>100000</v>
      </c>
    </row>
    <row r="37" spans="1:4">
      <c r="A37" s="6" t="s">
        <v>1249</v>
      </c>
      <c r="B37" s="3">
        <v>20000</v>
      </c>
      <c r="C37" t="str">
        <f t="shared" si="1"/>
        <v>256</v>
      </c>
      <c r="D37" s="3">
        <f t="shared" si="0"/>
        <v>20000</v>
      </c>
    </row>
    <row r="38" spans="1:4">
      <c r="A38" s="6" t="s">
        <v>1243</v>
      </c>
      <c r="B38" s="3">
        <v>46000000</v>
      </c>
      <c r="C38" t="str">
        <f t="shared" si="1"/>
        <v>261</v>
      </c>
      <c r="D38" s="3">
        <f t="shared" si="0"/>
        <v>46000000</v>
      </c>
    </row>
    <row r="39" spans="1:4">
      <c r="A39" s="6" t="s">
        <v>1233</v>
      </c>
      <c r="B39" s="3">
        <v>1700000</v>
      </c>
      <c r="C39" t="str">
        <f t="shared" si="1"/>
        <v>271</v>
      </c>
      <c r="D39" s="3">
        <f t="shared" si="0"/>
        <v>1700000</v>
      </c>
    </row>
    <row r="40" spans="1:4">
      <c r="A40" s="6" t="s">
        <v>1239</v>
      </c>
      <c r="B40" s="3">
        <v>1000000</v>
      </c>
      <c r="C40" t="str">
        <f t="shared" si="1"/>
        <v>272</v>
      </c>
      <c r="D40" s="3">
        <f t="shared" si="0"/>
        <v>1000000</v>
      </c>
    </row>
    <row r="41" spans="1:4">
      <c r="A41" s="6" t="s">
        <v>1302</v>
      </c>
      <c r="B41" s="3">
        <v>1500000</v>
      </c>
      <c r="C41" t="str">
        <f t="shared" si="1"/>
        <v>273</v>
      </c>
      <c r="D41" s="3">
        <f t="shared" si="0"/>
        <v>1500000</v>
      </c>
    </row>
    <row r="42" spans="1:4">
      <c r="A42" s="6" t="s">
        <v>1238</v>
      </c>
      <c r="B42" s="3">
        <v>20000</v>
      </c>
      <c r="C42" t="str">
        <f t="shared" si="1"/>
        <v>274</v>
      </c>
      <c r="D42" s="3">
        <f t="shared" si="0"/>
        <v>20000</v>
      </c>
    </row>
    <row r="43" spans="1:4">
      <c r="A43" s="6" t="s">
        <v>1321</v>
      </c>
      <c r="B43" s="3">
        <v>0</v>
      </c>
      <c r="C43" t="str">
        <f t="shared" si="1"/>
        <v>281</v>
      </c>
      <c r="D43" s="3">
        <f t="shared" si="0"/>
        <v>0</v>
      </c>
    </row>
    <row r="44" spans="1:4">
      <c r="A44" s="6" t="s">
        <v>1415</v>
      </c>
      <c r="B44" s="3">
        <v>2000000</v>
      </c>
      <c r="C44" t="str">
        <f t="shared" si="1"/>
        <v>283</v>
      </c>
      <c r="D44" s="3">
        <f t="shared" si="0"/>
        <v>2000000</v>
      </c>
    </row>
    <row r="45" spans="1:4">
      <c r="A45" s="6" t="s">
        <v>1268</v>
      </c>
      <c r="B45" s="3">
        <v>75000</v>
      </c>
      <c r="C45" t="str">
        <f t="shared" si="1"/>
        <v>291</v>
      </c>
      <c r="D45" s="3">
        <f t="shared" si="0"/>
        <v>75000</v>
      </c>
    </row>
    <row r="46" spans="1:4">
      <c r="A46" s="6" t="s">
        <v>1292</v>
      </c>
      <c r="B46" s="3">
        <v>15000</v>
      </c>
      <c r="C46" t="str">
        <f t="shared" si="1"/>
        <v>292</v>
      </c>
      <c r="D46" s="3">
        <f t="shared" si="0"/>
        <v>15000</v>
      </c>
    </row>
    <row r="47" spans="1:4">
      <c r="A47" s="6" t="s">
        <v>1269</v>
      </c>
      <c r="B47" s="3">
        <v>10000</v>
      </c>
      <c r="C47" t="str">
        <f t="shared" si="1"/>
        <v>293</v>
      </c>
      <c r="D47" s="3">
        <f t="shared" si="0"/>
        <v>10000</v>
      </c>
    </row>
    <row r="48" spans="1:4">
      <c r="A48" s="6" t="s">
        <v>1287</v>
      </c>
      <c r="B48" s="3">
        <v>30000</v>
      </c>
      <c r="C48" t="str">
        <f t="shared" si="1"/>
        <v>294</v>
      </c>
      <c r="D48" s="3">
        <f t="shared" si="0"/>
        <v>30000</v>
      </c>
    </row>
    <row r="49" spans="1:4">
      <c r="A49" s="6" t="s">
        <v>1255</v>
      </c>
      <c r="B49" s="3">
        <v>10000</v>
      </c>
      <c r="C49" t="str">
        <f t="shared" si="1"/>
        <v>295</v>
      </c>
      <c r="D49" s="3">
        <f t="shared" si="0"/>
        <v>10000</v>
      </c>
    </row>
    <row r="50" spans="1:4">
      <c r="A50" s="6" t="s">
        <v>1244</v>
      </c>
      <c r="B50" s="3">
        <v>5500000</v>
      </c>
      <c r="C50" t="str">
        <f t="shared" si="1"/>
        <v>296</v>
      </c>
      <c r="D50" s="3">
        <f t="shared" si="0"/>
        <v>5500000</v>
      </c>
    </row>
    <row r="51" spans="1:4">
      <c r="A51" s="6" t="s">
        <v>1410</v>
      </c>
      <c r="B51" s="3">
        <v>4500000</v>
      </c>
      <c r="C51" t="str">
        <f t="shared" si="1"/>
        <v>297</v>
      </c>
      <c r="D51" s="3">
        <f t="shared" si="0"/>
        <v>4500000</v>
      </c>
    </row>
    <row r="52" spans="1:4">
      <c r="A52" s="6" t="s">
        <v>1234</v>
      </c>
      <c r="B52" s="3">
        <v>1000000</v>
      </c>
      <c r="C52" t="str">
        <f t="shared" si="1"/>
        <v>298</v>
      </c>
      <c r="D52" s="3">
        <f t="shared" si="0"/>
        <v>1000000</v>
      </c>
    </row>
    <row r="53" spans="1:4">
      <c r="A53" s="6" t="s">
        <v>1293</v>
      </c>
      <c r="B53" s="3">
        <v>70000</v>
      </c>
      <c r="C53" t="str">
        <f t="shared" si="1"/>
        <v>299</v>
      </c>
      <c r="D53" s="3">
        <f t="shared" si="0"/>
        <v>70000</v>
      </c>
    </row>
    <row r="54" spans="1:4">
      <c r="A54" s="6" t="s">
        <v>1242</v>
      </c>
      <c r="B54" s="3">
        <v>66400000</v>
      </c>
      <c r="C54" t="str">
        <f t="shared" si="1"/>
        <v>311</v>
      </c>
      <c r="D54" s="3">
        <f t="shared" si="0"/>
        <v>66400000</v>
      </c>
    </row>
    <row r="55" spans="1:4">
      <c r="A55" s="6" t="s">
        <v>1270</v>
      </c>
      <c r="B55" s="3">
        <v>12850</v>
      </c>
      <c r="C55" t="str">
        <f t="shared" si="1"/>
        <v>312</v>
      </c>
      <c r="D55" s="3">
        <f t="shared" si="0"/>
        <v>12850</v>
      </c>
    </row>
    <row r="56" spans="1:4">
      <c r="A56" s="6" t="s">
        <v>1271</v>
      </c>
      <c r="B56" s="3">
        <v>33996</v>
      </c>
      <c r="C56" t="str">
        <f t="shared" si="1"/>
        <v>313</v>
      </c>
      <c r="D56" s="3">
        <f t="shared" si="0"/>
        <v>33996</v>
      </c>
    </row>
    <row r="57" spans="1:4">
      <c r="A57" s="6" t="s">
        <v>1272</v>
      </c>
      <c r="B57" s="3">
        <v>350000</v>
      </c>
      <c r="C57" t="str">
        <f t="shared" si="1"/>
        <v>314</v>
      </c>
      <c r="D57" s="3">
        <f t="shared" si="0"/>
        <v>350000</v>
      </c>
    </row>
    <row r="58" spans="1:4">
      <c r="A58" s="6" t="s">
        <v>1273</v>
      </c>
      <c r="B58" s="3">
        <v>0</v>
      </c>
      <c r="C58" t="str">
        <f t="shared" si="1"/>
        <v>315</v>
      </c>
      <c r="D58" s="3">
        <f t="shared" si="0"/>
        <v>0</v>
      </c>
    </row>
    <row r="59" spans="1:4">
      <c r="A59" s="6" t="s">
        <v>1274</v>
      </c>
      <c r="B59" s="3">
        <v>1200000</v>
      </c>
      <c r="C59" t="str">
        <f t="shared" si="1"/>
        <v>317</v>
      </c>
      <c r="D59" s="3">
        <f t="shared" si="0"/>
        <v>1200000</v>
      </c>
    </row>
    <row r="60" spans="1:4">
      <c r="A60" s="6" t="s">
        <v>1275</v>
      </c>
      <c r="B60" s="3">
        <v>0</v>
      </c>
      <c r="C60" t="str">
        <f t="shared" si="1"/>
        <v>318</v>
      </c>
      <c r="D60" s="3">
        <f t="shared" si="0"/>
        <v>0</v>
      </c>
    </row>
    <row r="61" spans="1:4">
      <c r="A61" s="6" t="s">
        <v>1674</v>
      </c>
      <c r="B61" s="3">
        <v>500000</v>
      </c>
      <c r="C61" t="str">
        <f t="shared" si="1"/>
        <v>321</v>
      </c>
      <c r="D61" s="3">
        <f t="shared" si="0"/>
        <v>500000</v>
      </c>
    </row>
    <row r="62" spans="1:4">
      <c r="A62" s="6" t="s">
        <v>1276</v>
      </c>
      <c r="B62" s="3">
        <v>1476000</v>
      </c>
      <c r="C62" t="str">
        <f t="shared" si="1"/>
        <v>322</v>
      </c>
      <c r="D62" s="3">
        <f t="shared" si="0"/>
        <v>1476000</v>
      </c>
    </row>
    <row r="63" spans="1:4">
      <c r="A63" s="6" t="s">
        <v>1288</v>
      </c>
      <c r="B63" s="3">
        <v>600000</v>
      </c>
      <c r="C63" t="str">
        <f t="shared" si="1"/>
        <v>323</v>
      </c>
      <c r="D63" s="3">
        <f t="shared" si="0"/>
        <v>600000</v>
      </c>
    </row>
    <row r="64" spans="1:4">
      <c r="A64" s="6" t="s">
        <v>1245</v>
      </c>
      <c r="B64" s="3">
        <v>1100000</v>
      </c>
      <c r="C64" t="str">
        <f t="shared" si="1"/>
        <v>325</v>
      </c>
      <c r="D64" s="3">
        <f t="shared" si="0"/>
        <v>1100000</v>
      </c>
    </row>
    <row r="65" spans="1:4">
      <c r="A65" s="6" t="s">
        <v>1235</v>
      </c>
      <c r="B65" s="3">
        <v>8064000</v>
      </c>
      <c r="C65" t="str">
        <f t="shared" si="1"/>
        <v>326</v>
      </c>
      <c r="D65" s="3">
        <f t="shared" si="0"/>
        <v>8064000</v>
      </c>
    </row>
    <row r="66" spans="1:4">
      <c r="A66" s="6" t="s">
        <v>1322</v>
      </c>
      <c r="B66" s="3">
        <v>4000000</v>
      </c>
      <c r="C66" t="str">
        <f t="shared" si="1"/>
        <v>328</v>
      </c>
      <c r="D66" s="3">
        <f t="shared" si="0"/>
        <v>4000000</v>
      </c>
    </row>
    <row r="67" spans="1:4">
      <c r="A67" s="6" t="s">
        <v>1257</v>
      </c>
      <c r="B67" s="3">
        <v>1500000</v>
      </c>
      <c r="C67" t="str">
        <f t="shared" si="1"/>
        <v>331</v>
      </c>
      <c r="D67" s="3">
        <f t="shared" si="0"/>
        <v>1500000</v>
      </c>
    </row>
    <row r="68" spans="1:4">
      <c r="A68" s="6" t="s">
        <v>1289</v>
      </c>
      <c r="B68" s="3">
        <v>1500000</v>
      </c>
      <c r="C68" t="str">
        <f t="shared" si="1"/>
        <v>333</v>
      </c>
      <c r="D68" s="3">
        <f t="shared" ref="D68:D131" si="2">+B68</f>
        <v>1500000</v>
      </c>
    </row>
    <row r="69" spans="1:4">
      <c r="A69" s="6" t="s">
        <v>1240</v>
      </c>
      <c r="B69" s="3">
        <v>500000</v>
      </c>
      <c r="C69" t="str">
        <f t="shared" ref="C69:C132" si="3">+MID(A69,1,3)</f>
        <v>334</v>
      </c>
      <c r="D69" s="3">
        <f t="shared" si="2"/>
        <v>500000</v>
      </c>
    </row>
    <row r="70" spans="1:4">
      <c r="A70" s="6" t="s">
        <v>1218</v>
      </c>
      <c r="B70" s="3">
        <v>0</v>
      </c>
      <c r="C70" t="str">
        <f t="shared" si="3"/>
        <v>336</v>
      </c>
      <c r="D70" s="3">
        <f t="shared" si="2"/>
        <v>0</v>
      </c>
    </row>
    <row r="71" spans="1:4">
      <c r="A71" s="6" t="s">
        <v>1258</v>
      </c>
      <c r="B71" s="3">
        <v>75000</v>
      </c>
      <c r="C71" t="str">
        <f t="shared" si="3"/>
        <v>341</v>
      </c>
      <c r="D71" s="3">
        <f t="shared" si="2"/>
        <v>75000</v>
      </c>
    </row>
    <row r="72" spans="1:4">
      <c r="A72" s="6" t="s">
        <v>1259</v>
      </c>
      <c r="B72" s="3">
        <v>150000</v>
      </c>
      <c r="C72" t="str">
        <f t="shared" si="3"/>
        <v>342</v>
      </c>
      <c r="D72" s="3">
        <f t="shared" si="2"/>
        <v>150000</v>
      </c>
    </row>
    <row r="73" spans="1:4">
      <c r="A73" s="6" t="s">
        <v>1260</v>
      </c>
      <c r="B73" s="3">
        <v>100000</v>
      </c>
      <c r="C73" t="str">
        <f t="shared" si="3"/>
        <v>344</v>
      </c>
      <c r="D73" s="3">
        <f t="shared" si="2"/>
        <v>100000</v>
      </c>
    </row>
    <row r="74" spans="1:4">
      <c r="A74" s="6" t="s">
        <v>1323</v>
      </c>
      <c r="B74" s="3">
        <v>1500000</v>
      </c>
      <c r="C74" t="str">
        <f t="shared" si="3"/>
        <v>345</v>
      </c>
      <c r="D74" s="3">
        <f t="shared" si="2"/>
        <v>1500000</v>
      </c>
    </row>
    <row r="75" spans="1:4">
      <c r="A75" s="6" t="s">
        <v>1324</v>
      </c>
      <c r="B75" s="3">
        <v>0</v>
      </c>
      <c r="C75" t="str">
        <f t="shared" si="3"/>
        <v>346</v>
      </c>
      <c r="D75" s="3">
        <f t="shared" si="2"/>
        <v>0</v>
      </c>
    </row>
    <row r="76" spans="1:4">
      <c r="A76" s="6" t="s">
        <v>1294</v>
      </c>
      <c r="B76" s="3">
        <v>1000000</v>
      </c>
      <c r="C76" t="str">
        <f t="shared" si="3"/>
        <v>351</v>
      </c>
      <c r="D76" s="3">
        <f t="shared" si="2"/>
        <v>1000000</v>
      </c>
    </row>
    <row r="77" spans="1:4">
      <c r="A77" s="6" t="s">
        <v>1295</v>
      </c>
      <c r="B77" s="3">
        <v>2000000</v>
      </c>
      <c r="C77" t="str">
        <f t="shared" si="3"/>
        <v>352</v>
      </c>
      <c r="D77" s="3">
        <f t="shared" si="2"/>
        <v>2000000</v>
      </c>
    </row>
    <row r="78" spans="1:4">
      <c r="A78" s="6" t="s">
        <v>1290</v>
      </c>
      <c r="B78" s="3">
        <v>200000</v>
      </c>
      <c r="C78" t="str">
        <f t="shared" si="3"/>
        <v>353</v>
      </c>
      <c r="D78" s="3">
        <f t="shared" si="2"/>
        <v>200000</v>
      </c>
    </row>
    <row r="79" spans="1:4">
      <c r="A79" s="6" t="s">
        <v>380</v>
      </c>
      <c r="B79" s="3">
        <v>100000</v>
      </c>
      <c r="C79" t="str">
        <f t="shared" si="3"/>
        <v>354</v>
      </c>
      <c r="D79" s="3">
        <f t="shared" si="2"/>
        <v>100000</v>
      </c>
    </row>
    <row r="80" spans="1:4">
      <c r="A80" s="6" t="s">
        <v>1246</v>
      </c>
      <c r="B80" s="3">
        <v>450000</v>
      </c>
      <c r="C80" t="str">
        <f t="shared" si="3"/>
        <v>355</v>
      </c>
      <c r="D80" s="3">
        <f t="shared" si="2"/>
        <v>450000</v>
      </c>
    </row>
    <row r="81" spans="1:4">
      <c r="A81" s="6" t="s">
        <v>1313</v>
      </c>
      <c r="B81" s="3">
        <v>100000</v>
      </c>
      <c r="C81" t="str">
        <f t="shared" si="3"/>
        <v>356</v>
      </c>
      <c r="D81" s="3">
        <f t="shared" si="2"/>
        <v>100000</v>
      </c>
    </row>
    <row r="82" spans="1:4">
      <c r="A82" s="6" t="s">
        <v>1236</v>
      </c>
      <c r="B82" s="3">
        <v>1000000</v>
      </c>
      <c r="C82" t="str">
        <f t="shared" si="3"/>
        <v>357</v>
      </c>
      <c r="D82" s="3">
        <f t="shared" si="2"/>
        <v>1000000</v>
      </c>
    </row>
    <row r="83" spans="1:4">
      <c r="A83" s="6" t="s">
        <v>1250</v>
      </c>
      <c r="B83" s="3">
        <v>56000000</v>
      </c>
      <c r="C83" t="str">
        <f t="shared" si="3"/>
        <v>358</v>
      </c>
      <c r="D83" s="3">
        <f t="shared" si="2"/>
        <v>56000000</v>
      </c>
    </row>
    <row r="84" spans="1:4">
      <c r="A84" s="6" t="s">
        <v>1251</v>
      </c>
      <c r="B84" s="3">
        <v>1140000</v>
      </c>
      <c r="C84" t="str">
        <f t="shared" si="3"/>
        <v>359</v>
      </c>
      <c r="D84" s="3">
        <f t="shared" si="2"/>
        <v>1140000</v>
      </c>
    </row>
    <row r="85" spans="1:4">
      <c r="A85" s="6" t="s">
        <v>1219</v>
      </c>
      <c r="B85" s="3">
        <v>1500000</v>
      </c>
      <c r="C85" t="str">
        <f t="shared" si="3"/>
        <v>361</v>
      </c>
      <c r="D85" s="3">
        <f t="shared" si="2"/>
        <v>1500000</v>
      </c>
    </row>
    <row r="86" spans="1:4">
      <c r="A86" s="6" t="s">
        <v>1310</v>
      </c>
      <c r="B86" s="3">
        <v>0</v>
      </c>
      <c r="C86" t="str">
        <f t="shared" si="3"/>
        <v>362</v>
      </c>
      <c r="D86" s="3">
        <f t="shared" si="2"/>
        <v>0</v>
      </c>
    </row>
    <row r="87" spans="1:4">
      <c r="A87" s="6" t="s">
        <v>1220</v>
      </c>
      <c r="B87" s="3">
        <v>0</v>
      </c>
      <c r="C87" t="str">
        <f t="shared" si="3"/>
        <v>363</v>
      </c>
      <c r="D87" s="3">
        <f t="shared" si="2"/>
        <v>0</v>
      </c>
    </row>
    <row r="88" spans="1:4">
      <c r="A88" s="6" t="s">
        <v>1221</v>
      </c>
      <c r="B88" s="3">
        <v>0</v>
      </c>
      <c r="C88" t="str">
        <f t="shared" si="3"/>
        <v>365</v>
      </c>
      <c r="D88" s="3">
        <f t="shared" si="2"/>
        <v>0</v>
      </c>
    </row>
    <row r="89" spans="1:4">
      <c r="A89" s="6" t="s">
        <v>1325</v>
      </c>
      <c r="B89" s="3">
        <v>2000000</v>
      </c>
      <c r="C89" t="str">
        <f t="shared" si="3"/>
        <v>366</v>
      </c>
      <c r="D89" s="3">
        <f t="shared" si="2"/>
        <v>2000000</v>
      </c>
    </row>
    <row r="90" spans="1:4">
      <c r="A90" s="6" t="s">
        <v>1222</v>
      </c>
      <c r="B90" s="3">
        <v>0</v>
      </c>
      <c r="C90" t="str">
        <f t="shared" si="3"/>
        <v>369</v>
      </c>
      <c r="D90" s="3">
        <f t="shared" si="2"/>
        <v>0</v>
      </c>
    </row>
    <row r="91" spans="1:4">
      <c r="A91" s="6" t="s">
        <v>1277</v>
      </c>
      <c r="B91" s="3">
        <v>50000</v>
      </c>
      <c r="C91" t="str">
        <f t="shared" si="3"/>
        <v>371</v>
      </c>
      <c r="D91" s="3">
        <f t="shared" si="2"/>
        <v>50000</v>
      </c>
    </row>
    <row r="92" spans="1:4">
      <c r="A92" s="6" t="s">
        <v>1278</v>
      </c>
      <c r="B92" s="3">
        <v>0</v>
      </c>
      <c r="C92" t="str">
        <f t="shared" si="3"/>
        <v>372</v>
      </c>
      <c r="D92" s="3">
        <f t="shared" si="2"/>
        <v>0</v>
      </c>
    </row>
    <row r="93" spans="1:4">
      <c r="A93" s="6" t="s">
        <v>1279</v>
      </c>
      <c r="B93" s="3">
        <v>50000</v>
      </c>
      <c r="C93" t="str">
        <f t="shared" si="3"/>
        <v>375</v>
      </c>
      <c r="D93" s="3">
        <f t="shared" si="2"/>
        <v>50000</v>
      </c>
    </row>
    <row r="94" spans="1:4">
      <c r="A94" s="6" t="s">
        <v>1280</v>
      </c>
      <c r="B94" s="3">
        <v>0</v>
      </c>
      <c r="C94" t="str">
        <f t="shared" si="3"/>
        <v>378</v>
      </c>
      <c r="D94" s="3">
        <f t="shared" si="2"/>
        <v>0</v>
      </c>
    </row>
    <row r="95" spans="1:4">
      <c r="A95" s="6" t="s">
        <v>1281</v>
      </c>
      <c r="B95" s="3">
        <v>0</v>
      </c>
      <c r="C95" t="str">
        <f t="shared" si="3"/>
        <v>379</v>
      </c>
      <c r="D95" s="3">
        <f t="shared" si="2"/>
        <v>0</v>
      </c>
    </row>
    <row r="96" spans="1:4">
      <c r="A96" s="6" t="s">
        <v>379</v>
      </c>
      <c r="B96" s="3">
        <v>200000</v>
      </c>
      <c r="C96" t="str">
        <f t="shared" si="3"/>
        <v>381</v>
      </c>
      <c r="D96" s="3">
        <f t="shared" si="2"/>
        <v>200000</v>
      </c>
    </row>
    <row r="97" spans="1:4">
      <c r="A97" s="6" t="s">
        <v>1301</v>
      </c>
      <c r="B97" s="3">
        <v>1150000</v>
      </c>
      <c r="C97" t="str">
        <f t="shared" si="3"/>
        <v>382</v>
      </c>
      <c r="D97" s="3">
        <f t="shared" si="2"/>
        <v>1150000</v>
      </c>
    </row>
    <row r="98" spans="1:4">
      <c r="A98" s="6" t="s">
        <v>1326</v>
      </c>
      <c r="B98" s="3">
        <v>100000</v>
      </c>
      <c r="C98" t="str">
        <f t="shared" si="3"/>
        <v>383</v>
      </c>
      <c r="D98" s="3">
        <f t="shared" si="2"/>
        <v>100000</v>
      </c>
    </row>
    <row r="99" spans="1:4">
      <c r="A99" s="6" t="s">
        <v>1327</v>
      </c>
      <c r="B99" s="3">
        <v>100000</v>
      </c>
      <c r="C99" t="str">
        <f t="shared" si="3"/>
        <v>384</v>
      </c>
      <c r="D99" s="3">
        <f t="shared" si="2"/>
        <v>100000</v>
      </c>
    </row>
    <row r="100" spans="1:4">
      <c r="A100" s="6" t="s">
        <v>1309</v>
      </c>
      <c r="B100" s="3">
        <v>100000</v>
      </c>
      <c r="C100" t="str">
        <f t="shared" si="3"/>
        <v>385</v>
      </c>
      <c r="D100" s="3">
        <f t="shared" si="2"/>
        <v>100000</v>
      </c>
    </row>
    <row r="101" spans="1:4">
      <c r="A101" s="6" t="s">
        <v>1312</v>
      </c>
      <c r="B101" s="3">
        <v>750000</v>
      </c>
      <c r="C101" t="str">
        <f t="shared" si="3"/>
        <v>391</v>
      </c>
      <c r="D101" s="3">
        <f t="shared" si="2"/>
        <v>750000</v>
      </c>
    </row>
    <row r="102" spans="1:4">
      <c r="A102" s="6" t="s">
        <v>1282</v>
      </c>
      <c r="B102" s="3">
        <v>1400000</v>
      </c>
      <c r="C102" t="str">
        <f t="shared" si="3"/>
        <v>392</v>
      </c>
      <c r="D102" s="3">
        <f t="shared" si="2"/>
        <v>1400000</v>
      </c>
    </row>
    <row r="103" spans="1:4">
      <c r="A103" s="6" t="s">
        <v>1223</v>
      </c>
      <c r="B103" s="3">
        <v>5000000</v>
      </c>
      <c r="C103" t="str">
        <f t="shared" si="3"/>
        <v>394</v>
      </c>
      <c r="D103" s="3">
        <f t="shared" si="2"/>
        <v>5000000</v>
      </c>
    </row>
    <row r="104" spans="1:4">
      <c r="A104" s="6" t="s">
        <v>1283</v>
      </c>
      <c r="B104" s="3">
        <v>250000</v>
      </c>
      <c r="C104" t="str">
        <f t="shared" si="3"/>
        <v>395</v>
      </c>
      <c r="D104" s="3">
        <f t="shared" si="2"/>
        <v>250000</v>
      </c>
    </row>
    <row r="105" spans="1:4">
      <c r="A105" s="6" t="s">
        <v>1284</v>
      </c>
      <c r="B105" s="3">
        <v>50000</v>
      </c>
      <c r="C105" t="str">
        <f t="shared" si="3"/>
        <v>396</v>
      </c>
      <c r="D105" s="3">
        <f t="shared" si="2"/>
        <v>50000</v>
      </c>
    </row>
    <row r="106" spans="1:4">
      <c r="A106" s="6" t="s">
        <v>1315</v>
      </c>
      <c r="B106" s="3">
        <v>21999999.999999989</v>
      </c>
      <c r="C106" t="str">
        <f t="shared" si="3"/>
        <v>398</v>
      </c>
      <c r="D106" s="3">
        <f t="shared" si="2"/>
        <v>21999999.999999989</v>
      </c>
    </row>
    <row r="107" spans="1:4">
      <c r="A107" s="6" t="s">
        <v>1333</v>
      </c>
      <c r="B107" s="3">
        <v>0</v>
      </c>
      <c r="C107" t="str">
        <f t="shared" si="3"/>
        <v>421</v>
      </c>
      <c r="D107" s="3">
        <f t="shared" si="2"/>
        <v>0</v>
      </c>
    </row>
    <row r="108" spans="1:4">
      <c r="A108" s="6" t="s">
        <v>1435</v>
      </c>
      <c r="B108" s="3">
        <v>5000000</v>
      </c>
      <c r="C108" t="str">
        <f t="shared" si="3"/>
        <v>433</v>
      </c>
      <c r="D108" s="3">
        <f t="shared" si="2"/>
        <v>5000000</v>
      </c>
    </row>
    <row r="109" spans="1:4">
      <c r="A109" s="6" t="s">
        <v>1672</v>
      </c>
      <c r="B109" s="3">
        <v>5320000</v>
      </c>
      <c r="C109" t="str">
        <f t="shared" si="3"/>
        <v>439</v>
      </c>
      <c r="D109" s="3">
        <f t="shared" si="2"/>
        <v>5320000</v>
      </c>
    </row>
    <row r="110" spans="1:4">
      <c r="A110" s="6" t="s">
        <v>1306</v>
      </c>
      <c r="B110" s="3">
        <v>22000000</v>
      </c>
      <c r="C110" t="str">
        <f t="shared" si="3"/>
        <v>441</v>
      </c>
      <c r="D110" s="3">
        <f t="shared" si="2"/>
        <v>22000000</v>
      </c>
    </row>
    <row r="111" spans="1:4">
      <c r="A111" s="6" t="s">
        <v>1304</v>
      </c>
      <c r="B111" s="3">
        <v>1000000</v>
      </c>
      <c r="C111" t="str">
        <f t="shared" si="3"/>
        <v>442</v>
      </c>
      <c r="D111" s="3">
        <f t="shared" si="2"/>
        <v>1000000</v>
      </c>
    </row>
    <row r="112" spans="1:4">
      <c r="A112" s="6" t="s">
        <v>1305</v>
      </c>
      <c r="B112" s="3">
        <v>1000000</v>
      </c>
      <c r="C112" t="str">
        <f t="shared" si="3"/>
        <v>443</v>
      </c>
      <c r="D112" s="3">
        <f t="shared" si="2"/>
        <v>1000000</v>
      </c>
    </row>
    <row r="113" spans="1:4">
      <c r="A113" s="6" t="s">
        <v>1307</v>
      </c>
      <c r="B113" s="3">
        <v>3000000</v>
      </c>
      <c r="C113" t="str">
        <f t="shared" si="3"/>
        <v>445</v>
      </c>
      <c r="D113" s="3">
        <f t="shared" si="2"/>
        <v>3000000</v>
      </c>
    </row>
    <row r="114" spans="1:4">
      <c r="A114" s="6" t="s">
        <v>1241</v>
      </c>
      <c r="B114" s="3">
        <v>3000000</v>
      </c>
      <c r="C114" t="str">
        <f t="shared" si="3"/>
        <v>448</v>
      </c>
      <c r="D114" s="3">
        <f t="shared" si="2"/>
        <v>3000000</v>
      </c>
    </row>
    <row r="115" spans="1:4">
      <c r="A115" s="6" t="s">
        <v>1316</v>
      </c>
      <c r="B115" s="3">
        <v>4328678</v>
      </c>
      <c r="C115" t="str">
        <f t="shared" si="3"/>
        <v>451</v>
      </c>
      <c r="D115" s="3">
        <f t="shared" si="2"/>
        <v>4328678</v>
      </c>
    </row>
    <row r="116" spans="1:4">
      <c r="A116" s="6" t="s">
        <v>1317</v>
      </c>
      <c r="B116" s="3">
        <v>473515</v>
      </c>
      <c r="C116" t="str">
        <f t="shared" si="3"/>
        <v>452</v>
      </c>
      <c r="D116" s="3">
        <f t="shared" si="2"/>
        <v>473515</v>
      </c>
    </row>
    <row r="117" spans="1:4">
      <c r="A117" s="6" t="s">
        <v>1308</v>
      </c>
      <c r="B117" s="3">
        <v>200000</v>
      </c>
      <c r="C117" t="str">
        <f t="shared" si="3"/>
        <v>481</v>
      </c>
      <c r="D117" s="3">
        <f t="shared" si="2"/>
        <v>200000</v>
      </c>
    </row>
    <row r="118" spans="1:4">
      <c r="A118" s="6" t="s">
        <v>1416</v>
      </c>
      <c r="B118" s="3">
        <v>500000</v>
      </c>
      <c r="C118" t="str">
        <f t="shared" si="3"/>
        <v>511</v>
      </c>
      <c r="D118" s="3">
        <f t="shared" si="2"/>
        <v>500000</v>
      </c>
    </row>
    <row r="119" spans="1:4">
      <c r="A119" s="6" t="s">
        <v>1417</v>
      </c>
      <c r="B119" s="3">
        <v>100000</v>
      </c>
      <c r="C119" t="str">
        <f t="shared" si="3"/>
        <v>512</v>
      </c>
      <c r="D119" s="3">
        <f t="shared" si="2"/>
        <v>100000</v>
      </c>
    </row>
    <row r="120" spans="1:4">
      <c r="A120" s="6" t="s">
        <v>1291</v>
      </c>
      <c r="B120" s="3">
        <v>1500000</v>
      </c>
      <c r="C120" t="str">
        <f t="shared" si="3"/>
        <v>515</v>
      </c>
      <c r="D120" s="3">
        <f t="shared" si="2"/>
        <v>1500000</v>
      </c>
    </row>
    <row r="121" spans="1:4">
      <c r="A121" s="6" t="s">
        <v>1296</v>
      </c>
      <c r="B121" s="3">
        <v>500000</v>
      </c>
      <c r="C121" t="str">
        <f t="shared" si="3"/>
        <v>519</v>
      </c>
      <c r="D121" s="3">
        <f t="shared" si="2"/>
        <v>500000</v>
      </c>
    </row>
    <row r="122" spans="1:4">
      <c r="A122" s="6" t="s">
        <v>1297</v>
      </c>
      <c r="B122" s="3">
        <v>50000</v>
      </c>
      <c r="C122" t="str">
        <f t="shared" si="3"/>
        <v>521</v>
      </c>
      <c r="D122" s="3">
        <f t="shared" si="2"/>
        <v>50000</v>
      </c>
    </row>
    <row r="123" spans="1:4">
      <c r="A123" s="6" t="s">
        <v>1298</v>
      </c>
      <c r="B123" s="3">
        <v>500000</v>
      </c>
      <c r="C123" t="str">
        <f t="shared" si="3"/>
        <v>522</v>
      </c>
      <c r="D123" s="3">
        <f t="shared" si="2"/>
        <v>500000</v>
      </c>
    </row>
    <row r="124" spans="1:4">
      <c r="A124" s="6" t="s">
        <v>1299</v>
      </c>
      <c r="B124" s="3">
        <v>100000</v>
      </c>
      <c r="C124" t="str">
        <f t="shared" si="3"/>
        <v>523</v>
      </c>
      <c r="D124" s="3">
        <f t="shared" si="2"/>
        <v>100000</v>
      </c>
    </row>
    <row r="125" spans="1:4">
      <c r="A125" s="6" t="s">
        <v>1418</v>
      </c>
      <c r="B125" s="3">
        <v>2000000</v>
      </c>
      <c r="C125" t="str">
        <f t="shared" si="3"/>
        <v>529</v>
      </c>
      <c r="D125" s="3">
        <f t="shared" si="2"/>
        <v>2000000</v>
      </c>
    </row>
    <row r="126" spans="1:4">
      <c r="A126" s="6" t="s">
        <v>1256</v>
      </c>
      <c r="B126" s="3">
        <v>1000000</v>
      </c>
      <c r="C126" t="str">
        <f t="shared" si="3"/>
        <v>531</v>
      </c>
      <c r="D126" s="3">
        <f t="shared" si="2"/>
        <v>1000000</v>
      </c>
    </row>
    <row r="127" spans="1:4">
      <c r="A127" s="6" t="s">
        <v>1425</v>
      </c>
      <c r="B127" s="3">
        <v>500000</v>
      </c>
      <c r="C127" t="str">
        <f t="shared" si="3"/>
        <v>532</v>
      </c>
      <c r="D127" s="3">
        <f t="shared" si="2"/>
        <v>500000</v>
      </c>
    </row>
    <row r="128" spans="1:4">
      <c r="A128" s="6" t="s">
        <v>1247</v>
      </c>
      <c r="B128" s="3">
        <v>4500000</v>
      </c>
      <c r="C128" t="str">
        <f t="shared" si="3"/>
        <v>541</v>
      </c>
      <c r="D128" s="3">
        <f t="shared" si="2"/>
        <v>4500000</v>
      </c>
    </row>
    <row r="129" spans="1:4">
      <c r="A129" s="6" t="s">
        <v>1419</v>
      </c>
      <c r="B129" s="3">
        <v>500000</v>
      </c>
      <c r="C129" t="str">
        <f t="shared" si="3"/>
        <v>542</v>
      </c>
      <c r="D129" s="3">
        <f t="shared" si="2"/>
        <v>500000</v>
      </c>
    </row>
    <row r="130" spans="1:4">
      <c r="A130" s="6" t="s">
        <v>1420</v>
      </c>
      <c r="B130" s="3">
        <v>500000</v>
      </c>
      <c r="C130" t="str">
        <f t="shared" si="3"/>
        <v>549</v>
      </c>
      <c r="D130" s="3">
        <f t="shared" si="2"/>
        <v>500000</v>
      </c>
    </row>
    <row r="131" spans="1:4">
      <c r="A131" s="6" t="s">
        <v>1421</v>
      </c>
      <c r="B131" s="3">
        <v>500000</v>
      </c>
      <c r="C131" t="str">
        <f t="shared" si="3"/>
        <v>551</v>
      </c>
      <c r="D131" s="3">
        <f t="shared" si="2"/>
        <v>500000</v>
      </c>
    </row>
    <row r="132" spans="1:4">
      <c r="A132" s="6" t="s">
        <v>1426</v>
      </c>
      <c r="B132" s="3">
        <v>300000</v>
      </c>
      <c r="C132" t="str">
        <f t="shared" si="3"/>
        <v>564</v>
      </c>
      <c r="D132" s="3">
        <f t="shared" ref="D132:D144" si="4">+B132</f>
        <v>300000</v>
      </c>
    </row>
    <row r="133" spans="1:4">
      <c r="A133" s="6" t="s">
        <v>1427</v>
      </c>
      <c r="B133" s="3">
        <v>1000000</v>
      </c>
      <c r="C133" t="str">
        <f t="shared" ref="C133:C145" si="5">+MID(A133,1,3)</f>
        <v>566</v>
      </c>
      <c r="D133" s="3">
        <f t="shared" si="4"/>
        <v>1000000</v>
      </c>
    </row>
    <row r="134" spans="1:4">
      <c r="A134" s="6" t="s">
        <v>1300</v>
      </c>
      <c r="B134" s="3">
        <v>200000</v>
      </c>
      <c r="C134" t="str">
        <f t="shared" si="5"/>
        <v>567</v>
      </c>
      <c r="D134" s="3">
        <f t="shared" si="4"/>
        <v>200000</v>
      </c>
    </row>
    <row r="135" spans="1:4">
      <c r="A135" s="6" t="s">
        <v>382</v>
      </c>
      <c r="B135" s="3">
        <v>1000000</v>
      </c>
      <c r="C135" t="str">
        <f t="shared" si="5"/>
        <v>578</v>
      </c>
      <c r="D135" s="3">
        <f t="shared" si="4"/>
        <v>1000000</v>
      </c>
    </row>
    <row r="136" spans="1:4">
      <c r="A136" s="6" t="s">
        <v>399</v>
      </c>
      <c r="B136" s="3">
        <v>6500000</v>
      </c>
      <c r="C136" t="str">
        <f t="shared" si="5"/>
        <v>581</v>
      </c>
      <c r="D136" s="3">
        <f t="shared" si="4"/>
        <v>6500000</v>
      </c>
    </row>
    <row r="137" spans="1:4">
      <c r="A137" s="6" t="s">
        <v>1328</v>
      </c>
      <c r="B137" s="3">
        <v>250000</v>
      </c>
      <c r="C137" t="str">
        <f t="shared" si="5"/>
        <v>591</v>
      </c>
      <c r="D137" s="3">
        <f t="shared" si="4"/>
        <v>250000</v>
      </c>
    </row>
    <row r="138" spans="1:4">
      <c r="A138" s="6" t="s">
        <v>1422</v>
      </c>
      <c r="B138" s="3">
        <v>250000</v>
      </c>
      <c r="C138" t="str">
        <f t="shared" si="5"/>
        <v>593</v>
      </c>
      <c r="D138" s="3">
        <f t="shared" si="4"/>
        <v>250000</v>
      </c>
    </row>
    <row r="139" spans="1:4">
      <c r="A139" s="6" t="s">
        <v>1423</v>
      </c>
      <c r="B139" s="3">
        <v>0</v>
      </c>
      <c r="C139" t="str">
        <f t="shared" si="5"/>
        <v>594</v>
      </c>
      <c r="D139" s="3">
        <f t="shared" si="4"/>
        <v>0</v>
      </c>
    </row>
    <row r="140" spans="1:4">
      <c r="A140" s="6" t="s">
        <v>1329</v>
      </c>
      <c r="B140" s="3">
        <v>7000000</v>
      </c>
      <c r="C140" t="str">
        <f t="shared" si="5"/>
        <v>613</v>
      </c>
      <c r="D140" s="3">
        <f t="shared" si="4"/>
        <v>7000000</v>
      </c>
    </row>
    <row r="141" spans="1:4">
      <c r="A141" s="6" t="s">
        <v>1224</v>
      </c>
      <c r="B141" s="3">
        <v>0</v>
      </c>
      <c r="C141" t="str">
        <f t="shared" si="5"/>
        <v>614</v>
      </c>
      <c r="D141" s="3">
        <f t="shared" si="4"/>
        <v>0</v>
      </c>
    </row>
    <row r="142" spans="1:4">
      <c r="A142" s="6" t="s">
        <v>1330</v>
      </c>
      <c r="B142" s="3">
        <v>30000000</v>
      </c>
      <c r="C142" t="str">
        <f t="shared" si="5"/>
        <v>615</v>
      </c>
      <c r="D142" s="3">
        <f t="shared" si="4"/>
        <v>30000000</v>
      </c>
    </row>
    <row r="143" spans="1:4">
      <c r="A143" s="6" t="s">
        <v>1311</v>
      </c>
      <c r="B143" s="3">
        <v>0</v>
      </c>
      <c r="C143" t="str">
        <f t="shared" si="5"/>
        <v>616</v>
      </c>
      <c r="D143" s="3">
        <f t="shared" si="4"/>
        <v>0</v>
      </c>
    </row>
    <row r="144" spans="1:4">
      <c r="A144" s="6" t="s">
        <v>1412</v>
      </c>
      <c r="B144" s="3">
        <v>0</v>
      </c>
      <c r="C144" t="str">
        <f t="shared" si="5"/>
        <v>617</v>
      </c>
      <c r="D144" s="3">
        <f t="shared" si="4"/>
        <v>0</v>
      </c>
    </row>
    <row r="145" spans="1:4">
      <c r="A145" s="6" t="s">
        <v>1424</v>
      </c>
      <c r="B145" s="3">
        <v>7711563</v>
      </c>
      <c r="C145" t="str">
        <f t="shared" si="5"/>
        <v>619</v>
      </c>
      <c r="D145" s="3">
        <f t="shared" ref="D145" si="6">+B145</f>
        <v>7711563</v>
      </c>
    </row>
    <row r="146" spans="1:4">
      <c r="A146" s="6" t="s">
        <v>1331</v>
      </c>
      <c r="B146" s="3">
        <v>0</v>
      </c>
      <c r="D146" s="3"/>
    </row>
    <row r="147" spans="1:4">
      <c r="A147" s="6" t="s">
        <v>1261</v>
      </c>
      <c r="B147" s="3">
        <v>26089195</v>
      </c>
      <c r="D147" s="3"/>
    </row>
    <row r="148" spans="1:4">
      <c r="A148" s="6" t="s">
        <v>1262</v>
      </c>
      <c r="B148" s="3">
        <v>5537354</v>
      </c>
      <c r="D148" s="3"/>
    </row>
    <row r="149" spans="1:4">
      <c r="A149" s="6" t="s">
        <v>1263</v>
      </c>
      <c r="B149" s="3">
        <v>197179</v>
      </c>
      <c r="D149" s="3"/>
    </row>
    <row r="150" spans="1:4">
      <c r="A150" s="6" t="s">
        <v>4</v>
      </c>
      <c r="B150" s="3">
        <v>729307610</v>
      </c>
      <c r="D150" s="3"/>
    </row>
    <row r="151" spans="1:4">
      <c r="D151" s="3"/>
    </row>
    <row r="152" spans="1:4">
      <c r="D152" s="3"/>
    </row>
    <row r="153" spans="1:4">
      <c r="D153" s="3"/>
    </row>
    <row r="154" spans="1:4">
      <c r="D154" s="3"/>
    </row>
    <row r="155" spans="1:4">
      <c r="D155" s="3"/>
    </row>
    <row r="156" spans="1:4">
      <c r="D156" s="3"/>
    </row>
    <row r="157" spans="1:4">
      <c r="D157" s="3"/>
    </row>
    <row r="158" spans="1:4">
      <c r="D158" s="3"/>
    </row>
    <row r="159" spans="1:4">
      <c r="D159" s="3"/>
    </row>
    <row r="160" spans="1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workbookViewId="0">
      <selection activeCell="G3" sqref="G3:G11"/>
    </sheetView>
  </sheetViews>
  <sheetFormatPr defaultColWidth="10.76171875" defaultRowHeight="15"/>
  <cols>
    <col min="1" max="1" width="41.96875" bestFit="1" customWidth="1"/>
    <col min="2" max="2" width="15.33203125" bestFit="1" customWidth="1"/>
    <col min="3" max="3" width="10.89453125" bestFit="1" customWidth="1"/>
    <col min="4" max="4" width="9.28125" bestFit="1" customWidth="1"/>
    <col min="5" max="5" width="11.296875" bestFit="1" customWidth="1"/>
    <col min="6" max="8" width="14.2578125" bestFit="1" customWidth="1"/>
  </cols>
  <sheetData>
    <row r="1" spans="1:11" ht="15.75" thickBot="1"/>
    <row r="2" spans="1:11" ht="42" thickBot="1">
      <c r="B2" s="185" t="s">
        <v>1139</v>
      </c>
      <c r="C2" s="185" t="s">
        <v>1149</v>
      </c>
      <c r="D2" s="185" t="s">
        <v>1428</v>
      </c>
      <c r="E2" s="185" t="s">
        <v>1429</v>
      </c>
      <c r="F2" s="185" t="s">
        <v>1430</v>
      </c>
      <c r="G2" s="185" t="s">
        <v>1431</v>
      </c>
    </row>
    <row r="3" spans="1:11">
      <c r="A3" s="152" t="s">
        <v>1140</v>
      </c>
      <c r="B3" s="153">
        <v>245972162.56</v>
      </c>
      <c r="C3" s="162">
        <v>0</v>
      </c>
      <c r="D3" s="162">
        <f t="shared" ref="D3:D11" si="0">+SUM(B3:C3)</f>
        <v>245972162.56</v>
      </c>
      <c r="E3" s="189">
        <v>253129952.49049598</v>
      </c>
      <c r="F3" s="189">
        <v>253129952.49000001</v>
      </c>
      <c r="G3" s="189"/>
      <c r="H3" s="135">
        <f>+F3+G3</f>
        <v>253129952.49000001</v>
      </c>
      <c r="I3" t="b">
        <f>+H3=E3</f>
        <v>0</v>
      </c>
    </row>
    <row r="4" spans="1:11">
      <c r="A4" s="154" t="s">
        <v>1141</v>
      </c>
      <c r="B4" s="155">
        <v>88170000</v>
      </c>
      <c r="C4" s="155">
        <v>2000000</v>
      </c>
      <c r="D4" s="155">
        <f t="shared" si="0"/>
        <v>90170000</v>
      </c>
      <c r="E4" s="156">
        <v>108150000.28</v>
      </c>
      <c r="F4" s="156">
        <v>103289936.56999999</v>
      </c>
      <c r="G4" s="156">
        <v>4860063.71</v>
      </c>
      <c r="H4" s="135">
        <f t="shared" ref="H4:H12" si="1">+F4+G4</f>
        <v>108150000.27999999</v>
      </c>
      <c r="I4" t="b">
        <f t="shared" ref="I4:I12" si="2">+H4=E4</f>
        <v>1</v>
      </c>
      <c r="J4" s="186">
        <f>+B4/D4</f>
        <v>0.9778196739492071</v>
      </c>
      <c r="K4" s="135">
        <f>+C4/D4</f>
        <v>2.2180326050792946E-2</v>
      </c>
    </row>
    <row r="5" spans="1:11">
      <c r="A5" s="154" t="s">
        <v>1142</v>
      </c>
      <c r="B5" s="155">
        <v>107847772.41999999</v>
      </c>
      <c r="C5" s="155">
        <v>44645146.579999998</v>
      </c>
      <c r="D5" s="155">
        <f t="shared" si="0"/>
        <v>152492919</v>
      </c>
      <c r="E5" s="156">
        <v>177811911</v>
      </c>
      <c r="F5" s="156">
        <v>106754157.22</v>
      </c>
      <c r="G5" s="156">
        <v>71057753.780000001</v>
      </c>
      <c r="H5" s="135">
        <f t="shared" si="1"/>
        <v>177811911</v>
      </c>
      <c r="I5" t="b">
        <f t="shared" si="2"/>
        <v>1</v>
      </c>
      <c r="J5" s="186">
        <f>+B5/D5</f>
        <v>0.70723134639451679</v>
      </c>
      <c r="K5" s="135">
        <f>+C5/D5</f>
        <v>0.29276865360548315</v>
      </c>
    </row>
    <row r="6" spans="1:11">
      <c r="A6" s="154" t="s">
        <v>1143</v>
      </c>
      <c r="B6" s="155">
        <v>34960593</v>
      </c>
      <c r="C6" s="155">
        <v>0</v>
      </c>
      <c r="D6" s="155">
        <f t="shared" si="0"/>
        <v>34960593</v>
      </c>
      <c r="E6" s="156">
        <v>36422193</v>
      </c>
      <c r="F6" s="156">
        <v>36422193</v>
      </c>
      <c r="G6" s="156"/>
      <c r="H6" s="135">
        <f t="shared" si="1"/>
        <v>36422193</v>
      </c>
      <c r="I6" t="b">
        <f t="shared" si="2"/>
        <v>1</v>
      </c>
    </row>
    <row r="7" spans="1:11">
      <c r="A7" s="154" t="s">
        <v>1144</v>
      </c>
      <c r="B7" s="156">
        <v>15455000</v>
      </c>
      <c r="C7" s="155">
        <v>0</v>
      </c>
      <c r="D7" s="155">
        <f t="shared" si="0"/>
        <v>15455000</v>
      </c>
      <c r="E7" s="156">
        <v>15300000</v>
      </c>
      <c r="F7" s="156">
        <v>15300000</v>
      </c>
      <c r="G7" s="156"/>
      <c r="H7" s="135">
        <f t="shared" si="1"/>
        <v>15300000</v>
      </c>
      <c r="I7" t="b">
        <f t="shared" si="2"/>
        <v>1</v>
      </c>
    </row>
    <row r="8" spans="1:11">
      <c r="A8" s="154" t="s">
        <v>1145</v>
      </c>
      <c r="B8" s="156">
        <v>12320571.15000031</v>
      </c>
      <c r="C8" s="155">
        <v>50843547.700000003</v>
      </c>
      <c r="D8" s="155">
        <f t="shared" si="0"/>
        <v>63164118.850000314</v>
      </c>
      <c r="E8" s="156">
        <v>40000000</v>
      </c>
      <c r="F8" s="156">
        <v>10000000</v>
      </c>
      <c r="G8" s="156">
        <v>30000000</v>
      </c>
      <c r="H8" s="135">
        <f t="shared" si="1"/>
        <v>40000000</v>
      </c>
      <c r="I8" t="b">
        <f t="shared" si="2"/>
        <v>1</v>
      </c>
    </row>
    <row r="9" spans="1:11">
      <c r="A9" s="154" t="s">
        <v>1146</v>
      </c>
      <c r="B9" s="155">
        <v>0</v>
      </c>
      <c r="C9" s="155">
        <v>0</v>
      </c>
      <c r="D9" s="155">
        <f t="shared" si="0"/>
        <v>0</v>
      </c>
      <c r="E9" s="156">
        <v>0</v>
      </c>
      <c r="F9" s="156"/>
      <c r="G9" s="156"/>
      <c r="H9" s="135">
        <f t="shared" si="1"/>
        <v>0</v>
      </c>
      <c r="I9" t="b">
        <f t="shared" si="2"/>
        <v>1</v>
      </c>
    </row>
    <row r="10" spans="1:11">
      <c r="A10" s="154" t="s">
        <v>1147</v>
      </c>
      <c r="B10" s="155">
        <v>0</v>
      </c>
      <c r="C10" s="155">
        <v>0</v>
      </c>
      <c r="D10" s="155">
        <f t="shared" si="0"/>
        <v>0</v>
      </c>
      <c r="E10" s="156">
        <v>0</v>
      </c>
      <c r="F10" s="156"/>
      <c r="G10" s="156"/>
      <c r="H10" s="135">
        <f t="shared" si="1"/>
        <v>0</v>
      </c>
      <c r="I10" t="b">
        <f t="shared" si="2"/>
        <v>1</v>
      </c>
    </row>
    <row r="11" spans="1:11" ht="15.75" thickBot="1">
      <c r="A11" s="157" t="s">
        <v>1148</v>
      </c>
      <c r="B11" s="158">
        <v>0</v>
      </c>
      <c r="C11" s="158">
        <v>37898754.719999999</v>
      </c>
      <c r="D11" s="158">
        <f t="shared" si="0"/>
        <v>37898754.719999999</v>
      </c>
      <c r="E11" s="190">
        <v>34343579.090000004</v>
      </c>
      <c r="F11" s="190"/>
      <c r="G11" s="190">
        <v>34343579.090000004</v>
      </c>
      <c r="H11" s="135">
        <f t="shared" si="1"/>
        <v>34343579.090000004</v>
      </c>
      <c r="I11" t="b">
        <f t="shared" si="2"/>
        <v>1</v>
      </c>
    </row>
    <row r="12" spans="1:11" ht="15.75" thickBot="1">
      <c r="A12" s="187" t="s">
        <v>405</v>
      </c>
      <c r="B12" s="188">
        <f>+SUM(B3:B11)</f>
        <v>504726099.13000035</v>
      </c>
      <c r="C12" s="188">
        <f t="shared" ref="C12:G12" si="3">+SUM(C3:C11)</f>
        <v>135387449</v>
      </c>
      <c r="D12" s="188">
        <f t="shared" si="3"/>
        <v>640113548.13000023</v>
      </c>
      <c r="E12" s="191">
        <f t="shared" si="3"/>
        <v>665157635.86049604</v>
      </c>
      <c r="F12" s="191">
        <f t="shared" si="3"/>
        <v>524896239.27999997</v>
      </c>
      <c r="G12" s="191">
        <f t="shared" si="3"/>
        <v>140261396.57999998</v>
      </c>
      <c r="H12" s="135">
        <f t="shared" si="1"/>
        <v>665157635.8599999</v>
      </c>
      <c r="I12" t="b">
        <f t="shared" si="2"/>
        <v>0</v>
      </c>
    </row>
    <row r="13" spans="1:11">
      <c r="F13" s="1">
        <v>524896239.27999997</v>
      </c>
      <c r="G13" s="1">
        <v>140261396.58000001</v>
      </c>
    </row>
    <row r="14" spans="1:11">
      <c r="F14" t="b">
        <f>+F13=F12</f>
        <v>1</v>
      </c>
      <c r="G14" t="b">
        <f>+G13=G12</f>
        <v>1</v>
      </c>
    </row>
    <row r="15" spans="1:11">
      <c r="F15" s="1">
        <f>+F13-F12</f>
        <v>0</v>
      </c>
      <c r="G15" s="135">
        <f>+G13-G12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J150"/>
  <sheetViews>
    <sheetView zoomScale="80" workbookViewId="0">
      <pane ySplit="5" topLeftCell="A8" activePane="bottomLeft" state="frozen"/>
      <selection pane="bottomLeft" sqref="A1:XFD1048576"/>
    </sheetView>
  </sheetViews>
  <sheetFormatPr defaultColWidth="0" defaultRowHeight="15" zeroHeight="1"/>
  <cols>
    <col min="1" max="1" width="0.671875" customWidth="1"/>
    <col min="2" max="2" width="5.24609375" customWidth="1"/>
    <col min="3" max="3" width="7.26171875" bestFit="1" customWidth="1"/>
    <col min="4" max="4" width="132.7734375" customWidth="1"/>
    <col min="5" max="5" width="23.80859375" style="8" bestFit="1" customWidth="1"/>
    <col min="6" max="6" width="1.74609375" style="9" customWidth="1"/>
    <col min="7" max="7" width="17.890625" hidden="1" customWidth="1"/>
    <col min="8" max="8" width="20.71484375" hidden="1" customWidth="1"/>
    <col min="9" max="9" width="14.796875" hidden="1" customWidth="1"/>
    <col min="10" max="10" width="4.83984375" hidden="1" customWidth="1"/>
    <col min="11" max="16384" width="11.296875" hidden="1"/>
  </cols>
  <sheetData>
    <row r="1" spans="2:5" ht="3.75" customHeight="1" thickBot="1"/>
    <row r="2" spans="2:5" ht="20.25">
      <c r="B2" s="246" t="s">
        <v>1336</v>
      </c>
      <c r="C2" s="247"/>
      <c r="D2" s="247"/>
      <c r="E2" s="248"/>
    </row>
    <row r="3" spans="2:5" ht="20.25">
      <c r="B3" s="243" t="s">
        <v>790</v>
      </c>
      <c r="C3" s="244"/>
      <c r="D3" s="244"/>
      <c r="E3" s="245"/>
    </row>
    <row r="4" spans="2:5" ht="21" thickBot="1">
      <c r="B4" s="249" t="s">
        <v>1569</v>
      </c>
      <c r="C4" s="250"/>
      <c r="D4" s="250"/>
      <c r="E4" s="251"/>
    </row>
    <row r="5" spans="2:5" customFormat="1" ht="21" thickBot="1">
      <c r="B5" s="240" t="s">
        <v>1118</v>
      </c>
      <c r="C5" s="241"/>
      <c r="D5" s="241"/>
      <c r="E5" s="242"/>
    </row>
    <row r="6" spans="2:5" ht="18.75" thickBot="1">
      <c r="B6" s="33" t="s">
        <v>807</v>
      </c>
      <c r="C6" s="34"/>
      <c r="D6" s="34"/>
      <c r="E6" s="50">
        <f>SUM(E7+E10+E15+E25+E27+E30+E34+E39)</f>
        <v>305429655.19482195</v>
      </c>
    </row>
    <row r="7" spans="2:5" ht="18">
      <c r="B7" s="51" t="s">
        <v>1030</v>
      </c>
      <c r="C7" s="52"/>
      <c r="D7" s="53"/>
      <c r="E7" s="54">
        <f>+SUM(E8:E9)</f>
        <v>12298177</v>
      </c>
    </row>
    <row r="8" spans="2:5" ht="17.25">
      <c r="B8" s="55"/>
      <c r="C8" s="56" t="s">
        <v>808</v>
      </c>
      <c r="D8" s="57" t="s">
        <v>809</v>
      </c>
      <c r="E8" s="58">
        <f>+IFERROR(VLOOKUP(C8,'DIN FINALIDAD'!C:D,2,FALSE),0)</f>
        <v>12298177</v>
      </c>
    </row>
    <row r="9" spans="2:5" ht="17.25">
      <c r="B9" s="55"/>
      <c r="C9" s="56" t="s">
        <v>810</v>
      </c>
      <c r="D9" s="57" t="s">
        <v>811</v>
      </c>
      <c r="E9" s="58">
        <f>+IFERROR(VLOOKUP(C9,'DIN FINALIDAD'!C:D,2,FALSE),0)</f>
        <v>0</v>
      </c>
    </row>
    <row r="10" spans="2:5" ht="18">
      <c r="B10" s="59" t="s">
        <v>1031</v>
      </c>
      <c r="C10" s="60"/>
      <c r="D10" s="61"/>
      <c r="E10" s="54">
        <f>SUM(E11:E14)</f>
        <v>3622325.4098540498</v>
      </c>
    </row>
    <row r="11" spans="2:5" ht="20.25">
      <c r="B11" s="55"/>
      <c r="C11" s="56" t="s">
        <v>812</v>
      </c>
      <c r="D11" s="57" t="s">
        <v>1120</v>
      </c>
      <c r="E11" s="58">
        <f>+IFERROR(VLOOKUP(C11,'DIN FINALIDAD'!C:D,2,FALSE),0)</f>
        <v>0</v>
      </c>
    </row>
    <row r="12" spans="2:5" ht="17.25">
      <c r="B12" s="62"/>
      <c r="C12" s="63" t="s">
        <v>813</v>
      </c>
      <c r="D12" s="64" t="s">
        <v>814</v>
      </c>
      <c r="E12" s="58">
        <f>+IFERROR(VLOOKUP(C12,'DIN FINALIDAD'!C:D,2,FALSE),0)</f>
        <v>3622325.4098540498</v>
      </c>
    </row>
    <row r="13" spans="2:5" ht="17.25">
      <c r="B13" s="62"/>
      <c r="C13" s="63" t="s">
        <v>815</v>
      </c>
      <c r="D13" s="64" t="s">
        <v>816</v>
      </c>
      <c r="E13" s="58">
        <f>+IFERROR(VLOOKUP(C13,'DIN FINALIDAD'!C:D,2,FALSE),0)</f>
        <v>0</v>
      </c>
    </row>
    <row r="14" spans="2:5" ht="17.25">
      <c r="B14" s="62"/>
      <c r="C14" s="63" t="s">
        <v>817</v>
      </c>
      <c r="D14" s="64" t="s">
        <v>818</v>
      </c>
      <c r="E14" s="58">
        <f>+IFERROR(VLOOKUP(C14,'DIN FINALIDAD'!C:D,2,FALSE),0)</f>
        <v>0</v>
      </c>
    </row>
    <row r="15" spans="2:5" ht="18">
      <c r="B15" s="59" t="s">
        <v>1032</v>
      </c>
      <c r="C15" s="60"/>
      <c r="D15" s="61"/>
      <c r="E15" s="54">
        <f>SUM(E16:E24)</f>
        <v>167693097.32209274</v>
      </c>
    </row>
    <row r="16" spans="2:5" ht="17.25">
      <c r="B16" s="55"/>
      <c r="C16" s="56" t="s">
        <v>819</v>
      </c>
      <c r="D16" s="57" t="s">
        <v>820</v>
      </c>
      <c r="E16" s="58">
        <f>+IFERROR(VLOOKUP(C16,'DIN FINALIDAD'!C:D,2,FALSE),0)</f>
        <v>7372883.7037694436</v>
      </c>
    </row>
    <row r="17" spans="2:5" ht="17.25">
      <c r="B17" s="55"/>
      <c r="C17" s="56" t="s">
        <v>821</v>
      </c>
      <c r="D17" s="57" t="s">
        <v>822</v>
      </c>
      <c r="E17" s="58">
        <f>+IFERROR(VLOOKUP(C17,'DIN FINALIDAD'!C:D,2,FALSE),0)</f>
        <v>0</v>
      </c>
    </row>
    <row r="18" spans="2:5" ht="17.25">
      <c r="B18" s="55"/>
      <c r="C18" s="56" t="s">
        <v>823</v>
      </c>
      <c r="D18" s="57" t="s">
        <v>824</v>
      </c>
      <c r="E18" s="58">
        <f>+IFERROR(VLOOKUP(C18,'DIN FINALIDAD'!C:D,2,FALSE),0)</f>
        <v>74175414.590862483</v>
      </c>
    </row>
    <row r="19" spans="2:5" ht="17.25">
      <c r="B19" s="55"/>
      <c r="C19" s="56" t="s">
        <v>825</v>
      </c>
      <c r="D19" s="57" t="s">
        <v>826</v>
      </c>
      <c r="E19" s="58">
        <f>+IFERROR(VLOOKUP(C19,'DIN FINALIDAD'!C:D,2,FALSE),0)</f>
        <v>68898545.222371385</v>
      </c>
    </row>
    <row r="20" spans="2:5" ht="17.25">
      <c r="B20" s="55"/>
      <c r="C20" s="56" t="s">
        <v>827</v>
      </c>
      <c r="D20" s="57" t="s">
        <v>828</v>
      </c>
      <c r="E20" s="58">
        <f>+IFERROR(VLOOKUP(C20,'DIN FINALIDAD'!C:D,2,FALSE),0)</f>
        <v>17246253.805089433</v>
      </c>
    </row>
    <row r="21" spans="2:5" ht="17.25">
      <c r="B21" s="55"/>
      <c r="C21" s="56" t="s">
        <v>829</v>
      </c>
      <c r="D21" s="57" t="s">
        <v>830</v>
      </c>
      <c r="E21" s="58">
        <f>+IFERROR(VLOOKUP(C21,'DIN FINALIDAD'!C:D,2,FALSE),0)</f>
        <v>0</v>
      </c>
    </row>
    <row r="22" spans="2:5" ht="17.25">
      <c r="B22" s="55"/>
      <c r="C22" s="56" t="s">
        <v>831</v>
      </c>
      <c r="D22" s="57" t="s">
        <v>832</v>
      </c>
      <c r="E22" s="58">
        <f>+IFERROR(VLOOKUP(C22,'DIN FINALIDAD'!C:D,2,FALSE),0)</f>
        <v>0</v>
      </c>
    </row>
    <row r="23" spans="2:5" ht="17.25">
      <c r="B23" s="55"/>
      <c r="C23" s="56" t="s">
        <v>833</v>
      </c>
      <c r="D23" s="57" t="s">
        <v>834</v>
      </c>
      <c r="E23" s="58">
        <f>+IFERROR(VLOOKUP(C23,'DIN FINALIDAD'!C:D,2,FALSE),0)</f>
        <v>0</v>
      </c>
    </row>
    <row r="24" spans="2:5" ht="17.25">
      <c r="B24" s="55"/>
      <c r="C24" s="56" t="s">
        <v>835</v>
      </c>
      <c r="D24" s="57" t="s">
        <v>407</v>
      </c>
      <c r="E24" s="58">
        <f>+IFERROR(VLOOKUP(C24,'DIN FINALIDAD'!C:D,2,FALSE),0)</f>
        <v>0</v>
      </c>
    </row>
    <row r="25" spans="2:5" ht="18">
      <c r="B25" s="59" t="s">
        <v>1033</v>
      </c>
      <c r="C25" s="60"/>
      <c r="D25" s="61"/>
      <c r="E25" s="54">
        <f>+E26</f>
        <v>0</v>
      </c>
    </row>
    <row r="26" spans="2:5" ht="17.25">
      <c r="B26" s="55"/>
      <c r="C26" s="56" t="s">
        <v>836</v>
      </c>
      <c r="D26" s="57" t="s">
        <v>837</v>
      </c>
      <c r="E26" s="58">
        <f>+IFERROR(VLOOKUP(C26,'DIN FINALIDAD'!C:D,2,FALSE),0)</f>
        <v>0</v>
      </c>
    </row>
    <row r="27" spans="2:5" ht="18">
      <c r="B27" s="59" t="s">
        <v>1034</v>
      </c>
      <c r="C27" s="60"/>
      <c r="D27" s="61"/>
      <c r="E27" s="54">
        <f>SUM(E28:E29)</f>
        <v>19753677.641330849</v>
      </c>
    </row>
    <row r="28" spans="2:5" ht="17.25">
      <c r="B28" s="55"/>
      <c r="C28" s="56" t="s">
        <v>838</v>
      </c>
      <c r="D28" s="57" t="s">
        <v>839</v>
      </c>
      <c r="E28" s="58">
        <f>+IFERROR(VLOOKUP(C28,'DIN FINALIDAD'!C:D,2,FALSE),0)</f>
        <v>0</v>
      </c>
    </row>
    <row r="29" spans="2:5" ht="17.25">
      <c r="B29" s="55"/>
      <c r="C29" s="56" t="s">
        <v>840</v>
      </c>
      <c r="D29" s="57" t="s">
        <v>841</v>
      </c>
      <c r="E29" s="58">
        <f>+IFERROR(VLOOKUP(C29,'DIN FINALIDAD'!C:D,2,FALSE),0)</f>
        <v>19753677.641330849</v>
      </c>
    </row>
    <row r="30" spans="2:5" ht="18">
      <c r="B30" s="59" t="s">
        <v>1035</v>
      </c>
      <c r="C30" s="60"/>
      <c r="D30" s="61"/>
      <c r="E30" s="54">
        <f>+SUM(E31:E33)</f>
        <v>0</v>
      </c>
    </row>
    <row r="31" spans="2:5" ht="17.25">
      <c r="B31" s="55"/>
      <c r="C31" s="56" t="s">
        <v>842</v>
      </c>
      <c r="D31" s="57" t="s">
        <v>843</v>
      </c>
      <c r="E31" s="58">
        <f>+IFERROR(VLOOKUP(C31,'DIN FINALIDAD'!C:D,2,FALSE),0)</f>
        <v>0</v>
      </c>
    </row>
    <row r="32" spans="2:5" ht="17.25">
      <c r="B32" s="55"/>
      <c r="C32" s="56" t="s">
        <v>844</v>
      </c>
      <c r="D32" s="57" t="s">
        <v>845</v>
      </c>
      <c r="E32" s="58">
        <f>+IFERROR(VLOOKUP(C32,'DIN FINALIDAD'!C:D,2,FALSE),0)</f>
        <v>0</v>
      </c>
    </row>
    <row r="33" spans="2:5" ht="17.25">
      <c r="B33" s="62"/>
      <c r="C33" s="63" t="s">
        <v>846</v>
      </c>
      <c r="D33" s="64" t="s">
        <v>847</v>
      </c>
      <c r="E33" s="58">
        <f>+IFERROR(VLOOKUP(C33,'DIN FINALIDAD'!C:D,2,FALSE),0)</f>
        <v>0</v>
      </c>
    </row>
    <row r="34" spans="2:5" ht="18">
      <c r="B34" s="59" t="s">
        <v>1036</v>
      </c>
      <c r="C34" s="60"/>
      <c r="D34" s="61"/>
      <c r="E34" s="54">
        <f>SUM(E35:E38)</f>
        <v>83599765.206826895</v>
      </c>
    </row>
    <row r="35" spans="2:5" ht="17.25">
      <c r="B35" s="62"/>
      <c r="C35" s="63" t="s">
        <v>848</v>
      </c>
      <c r="D35" s="64" t="s">
        <v>849</v>
      </c>
      <c r="E35" s="58">
        <f>+IFERROR(VLOOKUP(C35,'DIN FINALIDAD'!C:D,2,FALSE),0)</f>
        <v>69734151.385206982</v>
      </c>
    </row>
    <row r="36" spans="2:5" ht="17.25">
      <c r="B36" s="62"/>
      <c r="C36" s="63" t="s">
        <v>850</v>
      </c>
      <c r="D36" s="64" t="s">
        <v>851</v>
      </c>
      <c r="E36" s="58">
        <f>+IFERROR(VLOOKUP(C36,'DIN FINALIDAD'!C:D,2,FALSE),0)</f>
        <v>8162960.3290621703</v>
      </c>
    </row>
    <row r="37" spans="2:5" ht="17.25">
      <c r="B37" s="62"/>
      <c r="C37" s="63" t="s">
        <v>852</v>
      </c>
      <c r="D37" s="64" t="s">
        <v>853</v>
      </c>
      <c r="E37" s="58">
        <f>+IFERROR(VLOOKUP(C37,'DIN FINALIDAD'!C:D,2,FALSE),0)</f>
        <v>5702653.4925577482</v>
      </c>
    </row>
    <row r="38" spans="2:5" ht="17.25">
      <c r="B38" s="62"/>
      <c r="C38" s="63" t="s">
        <v>854</v>
      </c>
      <c r="D38" s="64" t="s">
        <v>855</v>
      </c>
      <c r="E38" s="58">
        <f>+IFERROR(VLOOKUP(C38,'DIN FINALIDAD'!C:D,2,FALSE),0)</f>
        <v>0</v>
      </c>
    </row>
    <row r="39" spans="2:5" ht="18">
      <c r="B39" s="59" t="s">
        <v>1037</v>
      </c>
      <c r="C39" s="60"/>
      <c r="D39" s="61"/>
      <c r="E39" s="54">
        <f>SUM(E40:E44)</f>
        <v>18462612.614717435</v>
      </c>
    </row>
    <row r="40" spans="2:5" ht="17.25">
      <c r="B40" s="55"/>
      <c r="C40" s="56" t="s">
        <v>856</v>
      </c>
      <c r="D40" s="57" t="s">
        <v>857</v>
      </c>
      <c r="E40" s="58">
        <f>+IFERROR(VLOOKUP(C40,'DIN FINALIDAD'!C:D,2,FALSE),0)</f>
        <v>11902047.546544841</v>
      </c>
    </row>
    <row r="41" spans="2:5" ht="17.25">
      <c r="B41" s="55"/>
      <c r="C41" s="56" t="s">
        <v>858</v>
      </c>
      <c r="D41" s="57" t="s">
        <v>859</v>
      </c>
      <c r="E41" s="58">
        <f>+IFERROR(VLOOKUP(C41,'DIN FINALIDAD'!C:D,2,FALSE),0)</f>
        <v>0</v>
      </c>
    </row>
    <row r="42" spans="2:5" ht="17.25">
      <c r="B42" s="55"/>
      <c r="C42" s="56" t="s">
        <v>860</v>
      </c>
      <c r="D42" s="57" t="s">
        <v>861</v>
      </c>
      <c r="E42" s="58">
        <f>+IFERROR(VLOOKUP(C42,'DIN FINALIDAD'!C:D,2,FALSE),0)</f>
        <v>6560565.0681725945</v>
      </c>
    </row>
    <row r="43" spans="2:5" ht="17.25">
      <c r="B43" s="55"/>
      <c r="C43" s="56" t="s">
        <v>862</v>
      </c>
      <c r="D43" s="57" t="s">
        <v>863</v>
      </c>
      <c r="E43" s="58">
        <f>+IFERROR(VLOOKUP(C43,'DIN FINALIDAD'!C:D,2,FALSE),0)</f>
        <v>0</v>
      </c>
    </row>
    <row r="44" spans="2:5" ht="18" thickBot="1">
      <c r="B44" s="55"/>
      <c r="C44" s="56" t="s">
        <v>864</v>
      </c>
      <c r="D44" s="57" t="s">
        <v>407</v>
      </c>
      <c r="E44" s="58">
        <f>+IFERROR(VLOOKUP(C44,'DIN FINALIDAD'!C:D,2,FALSE),0)</f>
        <v>0</v>
      </c>
    </row>
    <row r="45" spans="2:5" ht="18.75" thickBot="1">
      <c r="B45" s="33" t="s">
        <v>865</v>
      </c>
      <c r="C45" s="34"/>
      <c r="D45" s="34"/>
      <c r="E45" s="50">
        <f>SUM(E46+E53+E61+E67+E72+E79+E89)</f>
        <v>384968717.74181563</v>
      </c>
    </row>
    <row r="46" spans="2:5" ht="18">
      <c r="B46" s="51" t="s">
        <v>1038</v>
      </c>
      <c r="C46" s="52"/>
      <c r="D46" s="53"/>
      <c r="E46" s="54">
        <f>SUM(E47:E52)</f>
        <v>63674357.682785444</v>
      </c>
    </row>
    <row r="47" spans="2:5" ht="17.25">
      <c r="B47" s="55"/>
      <c r="C47" s="56" t="s">
        <v>866</v>
      </c>
      <c r="D47" s="57" t="s">
        <v>867</v>
      </c>
      <c r="E47" s="58">
        <f>+IFERROR(VLOOKUP(C47,'DIN FINALIDAD'!C:D,2,FALSE),0)</f>
        <v>58044412.879132502</v>
      </c>
    </row>
    <row r="48" spans="2:5" ht="17.25">
      <c r="B48" s="55"/>
      <c r="C48" s="56" t="s">
        <v>868</v>
      </c>
      <c r="D48" s="57" t="s">
        <v>869</v>
      </c>
      <c r="E48" s="58">
        <f>+IFERROR(VLOOKUP(C48,'DIN FINALIDAD'!C:D,2,FALSE),0)</f>
        <v>0</v>
      </c>
    </row>
    <row r="49" spans="2:5" ht="17.25">
      <c r="B49" s="55"/>
      <c r="C49" s="56" t="s">
        <v>870</v>
      </c>
      <c r="D49" s="57" t="s">
        <v>871</v>
      </c>
      <c r="E49" s="58">
        <f>+IFERROR(VLOOKUP(C49,'DIN FINALIDAD'!C:D,2,FALSE),0)</f>
        <v>0</v>
      </c>
    </row>
    <row r="50" spans="2:5" ht="17.25">
      <c r="B50" s="55"/>
      <c r="C50" s="56" t="s">
        <v>872</v>
      </c>
      <c r="D50" s="57" t="s">
        <v>873</v>
      </c>
      <c r="E50" s="58">
        <f>+IFERROR(VLOOKUP(C50,'DIN FINALIDAD'!C:D,2,FALSE),0)</f>
        <v>0</v>
      </c>
    </row>
    <row r="51" spans="2:5" ht="17.25">
      <c r="B51" s="55"/>
      <c r="C51" s="56" t="s">
        <v>874</v>
      </c>
      <c r="D51" s="57" t="s">
        <v>875</v>
      </c>
      <c r="E51" s="58">
        <f>+IFERROR(VLOOKUP(C51,'DIN FINALIDAD'!C:D,2,FALSE),0)</f>
        <v>0</v>
      </c>
    </row>
    <row r="52" spans="2:5" ht="17.25">
      <c r="B52" s="55"/>
      <c r="C52" s="56" t="s">
        <v>876</v>
      </c>
      <c r="D52" s="57" t="s">
        <v>877</v>
      </c>
      <c r="E52" s="58">
        <f>+IFERROR(VLOOKUP(C52,'DIN FINALIDAD'!C:D,2,FALSE),0)</f>
        <v>5629944.8036529403</v>
      </c>
    </row>
    <row r="53" spans="2:5" ht="18">
      <c r="B53" s="59" t="s">
        <v>1039</v>
      </c>
      <c r="C53" s="60"/>
      <c r="D53" s="61"/>
      <c r="E53" s="54">
        <f>SUM(E54:E60)</f>
        <v>277436084.0651179</v>
      </c>
    </row>
    <row r="54" spans="2:5" ht="17.25">
      <c r="B54" s="55"/>
      <c r="C54" s="56" t="s">
        <v>878</v>
      </c>
      <c r="D54" s="57" t="s">
        <v>879</v>
      </c>
      <c r="E54" s="58">
        <f>+IFERROR(VLOOKUP(C54,'DIN FINALIDAD'!C:D,2,FALSE),0)</f>
        <v>70270106.897637814</v>
      </c>
    </row>
    <row r="55" spans="2:5" ht="17.25">
      <c r="B55" s="55"/>
      <c r="C55" s="56" t="s">
        <v>880</v>
      </c>
      <c r="D55" s="57" t="s">
        <v>881</v>
      </c>
      <c r="E55" s="58">
        <f>+IFERROR(VLOOKUP(C55,'DIN FINALIDAD'!C:D,2,FALSE),0)</f>
        <v>0</v>
      </c>
    </row>
    <row r="56" spans="2:5" ht="17.25">
      <c r="B56" s="55"/>
      <c r="C56" s="56" t="s">
        <v>882</v>
      </c>
      <c r="D56" s="57" t="s">
        <v>883</v>
      </c>
      <c r="E56" s="58">
        <f>+IFERROR(VLOOKUP(C56,'DIN FINALIDAD'!C:D,2,FALSE),0)</f>
        <v>22233202.501444187</v>
      </c>
    </row>
    <row r="57" spans="2:5" ht="17.25">
      <c r="B57" s="55"/>
      <c r="C57" s="56" t="s">
        <v>884</v>
      </c>
      <c r="D57" s="57" t="s">
        <v>885</v>
      </c>
      <c r="E57" s="58">
        <f>+IFERROR(VLOOKUP(C57,'DIN FINALIDAD'!C:D,2,FALSE),0)</f>
        <v>67980103.338957056</v>
      </c>
    </row>
    <row r="58" spans="2:5" ht="17.25">
      <c r="B58" s="55"/>
      <c r="C58" s="56" t="s">
        <v>886</v>
      </c>
      <c r="D58" s="57" t="s">
        <v>887</v>
      </c>
      <c r="E58" s="58">
        <f>+IFERROR(VLOOKUP(C58,'DIN FINALIDAD'!C:D,2,FALSE),0)</f>
        <v>0</v>
      </c>
    </row>
    <row r="59" spans="2:5" ht="17.25">
      <c r="B59" s="55"/>
      <c r="C59" s="56" t="s">
        <v>888</v>
      </c>
      <c r="D59" s="57" t="s">
        <v>889</v>
      </c>
      <c r="E59" s="58">
        <f>+IFERROR(VLOOKUP(C59,'DIN FINALIDAD'!C:D,2,FALSE),0)</f>
        <v>85804859.979220316</v>
      </c>
    </row>
    <row r="60" spans="2:5" ht="17.25">
      <c r="B60" s="55"/>
      <c r="C60" s="56" t="s">
        <v>890</v>
      </c>
      <c r="D60" s="57" t="s">
        <v>891</v>
      </c>
      <c r="E60" s="58">
        <f>+IFERROR(VLOOKUP(C60,'DIN FINALIDAD'!C:D,2,FALSE),0)</f>
        <v>31147811.347858481</v>
      </c>
    </row>
    <row r="61" spans="2:5" ht="18">
      <c r="B61" s="59" t="s">
        <v>1040</v>
      </c>
      <c r="C61" s="60"/>
      <c r="D61" s="61"/>
      <c r="E61" s="54">
        <f>SUM(E62:E66)</f>
        <v>24376232.099880069</v>
      </c>
    </row>
    <row r="62" spans="2:5" ht="17.25">
      <c r="B62" s="55"/>
      <c r="C62" s="56" t="s">
        <v>892</v>
      </c>
      <c r="D62" s="57" t="s">
        <v>893</v>
      </c>
      <c r="E62" s="58">
        <f>+IFERROR(VLOOKUP(C62,'DIN FINALIDAD'!C:D,2,FALSE),0)</f>
        <v>24376232.099880069</v>
      </c>
    </row>
    <row r="63" spans="2:5" ht="17.25">
      <c r="B63" s="55"/>
      <c r="C63" s="56" t="s">
        <v>894</v>
      </c>
      <c r="D63" s="57" t="s">
        <v>895</v>
      </c>
      <c r="E63" s="58">
        <f>+IFERROR(VLOOKUP(C63,'DIN FINALIDAD'!C:D,2,FALSE),0)</f>
        <v>0</v>
      </c>
    </row>
    <row r="64" spans="2:5" ht="17.25">
      <c r="B64" s="55"/>
      <c r="C64" s="56" t="s">
        <v>896</v>
      </c>
      <c r="D64" s="57" t="s">
        <v>897</v>
      </c>
      <c r="E64" s="58">
        <f>+IFERROR(VLOOKUP(C64,'DIN FINALIDAD'!C:D,2,FALSE),0)</f>
        <v>0</v>
      </c>
    </row>
    <row r="65" spans="2:5" ht="17.25">
      <c r="B65" s="55"/>
      <c r="C65" s="56" t="s">
        <v>898</v>
      </c>
      <c r="D65" s="57" t="s">
        <v>899</v>
      </c>
      <c r="E65" s="58">
        <f>+IFERROR(VLOOKUP(C65,'DIN FINALIDAD'!C:D,2,FALSE),0)</f>
        <v>0</v>
      </c>
    </row>
    <row r="66" spans="2:5" ht="17.25">
      <c r="B66" s="55"/>
      <c r="C66" s="56" t="s">
        <v>900</v>
      </c>
      <c r="D66" s="57" t="s">
        <v>901</v>
      </c>
      <c r="E66" s="58">
        <f>+IFERROR(VLOOKUP(C66,'DIN FINALIDAD'!C:D,2,FALSE),0)</f>
        <v>0</v>
      </c>
    </row>
    <row r="67" spans="2:5" ht="18">
      <c r="B67" s="59" t="s">
        <v>1041</v>
      </c>
      <c r="C67" s="60"/>
      <c r="D67" s="61"/>
      <c r="E67" s="54">
        <f>SUM(E68:E71)</f>
        <v>8563170.7435342818</v>
      </c>
    </row>
    <row r="68" spans="2:5" ht="17.25">
      <c r="B68" s="55"/>
      <c r="C68" s="56" t="s">
        <v>902</v>
      </c>
      <c r="D68" s="57" t="s">
        <v>903</v>
      </c>
      <c r="E68" s="58">
        <f>+IFERROR(VLOOKUP(C68,'DIN FINALIDAD'!C:D,2,FALSE),0)</f>
        <v>4373893.4395347545</v>
      </c>
    </row>
    <row r="69" spans="2:5" ht="17.25">
      <c r="B69" s="55"/>
      <c r="C69" s="56" t="s">
        <v>904</v>
      </c>
      <c r="D69" s="57" t="s">
        <v>905</v>
      </c>
      <c r="E69" s="58">
        <f>+IFERROR(VLOOKUP(C69,'DIN FINALIDAD'!C:D,2,FALSE),0)</f>
        <v>4189277.3039995278</v>
      </c>
    </row>
    <row r="70" spans="2:5" ht="17.25">
      <c r="B70" s="55"/>
      <c r="C70" s="56" t="s">
        <v>906</v>
      </c>
      <c r="D70" s="57" t="s">
        <v>907</v>
      </c>
      <c r="E70" s="58">
        <f>+IFERROR(VLOOKUP(C70,'DIN FINALIDAD'!C:D,2,FALSE),0)</f>
        <v>0</v>
      </c>
    </row>
    <row r="71" spans="2:5" ht="17.25">
      <c r="B71" s="55"/>
      <c r="C71" s="56" t="s">
        <v>908</v>
      </c>
      <c r="D71" s="57" t="s">
        <v>909</v>
      </c>
      <c r="E71" s="58">
        <f>+IFERROR(VLOOKUP(C71,'DIN FINALIDAD'!C:D,2,FALSE),0)</f>
        <v>0</v>
      </c>
    </row>
    <row r="72" spans="2:5" ht="18">
      <c r="B72" s="59" t="s">
        <v>1042</v>
      </c>
      <c r="C72" s="60"/>
      <c r="D72" s="61"/>
      <c r="E72" s="54">
        <f>SUM(E73:E78)</f>
        <v>4722732.414868379</v>
      </c>
    </row>
    <row r="73" spans="2:5" ht="17.25">
      <c r="B73" s="55"/>
      <c r="C73" s="56" t="s">
        <v>910</v>
      </c>
      <c r="D73" s="57" t="s">
        <v>911</v>
      </c>
      <c r="E73" s="58">
        <f>+IFERROR(VLOOKUP(C73,'DIN FINALIDAD'!C:D,2,FALSE),0)</f>
        <v>4722732.414868379</v>
      </c>
    </row>
    <row r="74" spans="2:5" ht="17.25">
      <c r="B74" s="55"/>
      <c r="C74" s="56" t="s">
        <v>912</v>
      </c>
      <c r="D74" s="57" t="s">
        <v>913</v>
      </c>
      <c r="E74" s="58">
        <f>+IFERROR(VLOOKUP(C74,'DIN FINALIDAD'!C:D,2,FALSE),0)</f>
        <v>0</v>
      </c>
    </row>
    <row r="75" spans="2:5" ht="17.25">
      <c r="B75" s="55"/>
      <c r="C75" s="56" t="s">
        <v>914</v>
      </c>
      <c r="D75" s="57" t="s">
        <v>915</v>
      </c>
      <c r="E75" s="58">
        <f>+IFERROR(VLOOKUP(C75,'DIN FINALIDAD'!C:D,2,FALSE),0)</f>
        <v>0</v>
      </c>
    </row>
    <row r="76" spans="2:5" ht="17.25">
      <c r="B76" s="55"/>
      <c r="C76" s="56" t="s">
        <v>916</v>
      </c>
      <c r="D76" s="57" t="s">
        <v>917</v>
      </c>
      <c r="E76" s="58">
        <f>+IFERROR(VLOOKUP(C76,'DIN FINALIDAD'!C:D,2,FALSE),0)</f>
        <v>0</v>
      </c>
    </row>
    <row r="77" spans="2:5" ht="17.25">
      <c r="B77" s="55"/>
      <c r="C77" s="56" t="s">
        <v>918</v>
      </c>
      <c r="D77" s="57" t="s">
        <v>919</v>
      </c>
      <c r="E77" s="58">
        <f>+IFERROR(VLOOKUP(C77,'DIN FINALIDAD'!C:D,2,FALSE),0)</f>
        <v>0</v>
      </c>
    </row>
    <row r="78" spans="2:5" ht="17.25">
      <c r="B78" s="55"/>
      <c r="C78" s="56" t="s">
        <v>920</v>
      </c>
      <c r="D78" s="57" t="s">
        <v>921</v>
      </c>
      <c r="E78" s="58">
        <f>+IFERROR(VLOOKUP(C78,'DIN FINALIDAD'!C:D,2,FALSE),0)</f>
        <v>0</v>
      </c>
    </row>
    <row r="79" spans="2:5" ht="18">
      <c r="B79" s="59" t="s">
        <v>1043</v>
      </c>
      <c r="C79" s="60"/>
      <c r="D79" s="61"/>
      <c r="E79" s="54">
        <f>SUM(E80:E88)</f>
        <v>3930107.4435996627</v>
      </c>
    </row>
    <row r="80" spans="2:5" ht="17.25">
      <c r="B80" s="55"/>
      <c r="C80" s="56" t="s">
        <v>922</v>
      </c>
      <c r="D80" s="57" t="s">
        <v>923</v>
      </c>
      <c r="E80" s="58">
        <f>+IFERROR(VLOOKUP(C80,'DIN FINALIDAD'!C:D,2,FALSE),0)</f>
        <v>0</v>
      </c>
    </row>
    <row r="81" spans="2:5" ht="17.25">
      <c r="B81" s="55"/>
      <c r="C81" s="56" t="s">
        <v>924</v>
      </c>
      <c r="D81" s="57" t="s">
        <v>925</v>
      </c>
      <c r="E81" s="58">
        <f>+IFERROR(VLOOKUP(C81,'DIN FINALIDAD'!C:D,2,FALSE),0)</f>
        <v>0</v>
      </c>
    </row>
    <row r="82" spans="2:5" ht="17.25">
      <c r="B82" s="55"/>
      <c r="C82" s="56" t="s">
        <v>926</v>
      </c>
      <c r="D82" s="57" t="s">
        <v>927</v>
      </c>
      <c r="E82" s="58">
        <f>+IFERROR(VLOOKUP(C82,'DIN FINALIDAD'!C:D,2,FALSE),0)</f>
        <v>553840.56906894443</v>
      </c>
    </row>
    <row r="83" spans="2:5" ht="17.25">
      <c r="B83" s="55"/>
      <c r="C83" s="56" t="s">
        <v>928</v>
      </c>
      <c r="D83" s="57" t="s">
        <v>929</v>
      </c>
      <c r="E83" s="58">
        <f>+IFERROR(VLOOKUP(C83,'DIN FINALIDAD'!C:D,2,FALSE),0)</f>
        <v>0</v>
      </c>
    </row>
    <row r="84" spans="2:5" ht="17.25">
      <c r="B84" s="55"/>
      <c r="C84" s="56" t="s">
        <v>930</v>
      </c>
      <c r="D84" s="57" t="s">
        <v>931</v>
      </c>
      <c r="E84" s="58">
        <f>+IFERROR(VLOOKUP(C84,'DIN FINALIDAD'!C:D,2,FALSE),0)</f>
        <v>0</v>
      </c>
    </row>
    <row r="85" spans="2:5" ht="17.25">
      <c r="B85" s="55"/>
      <c r="C85" s="56" t="s">
        <v>932</v>
      </c>
      <c r="D85" s="57" t="s">
        <v>933</v>
      </c>
      <c r="E85" s="58">
        <f>+IFERROR(VLOOKUP(C85,'DIN FINALIDAD'!C:D,2,FALSE),0)</f>
        <v>0</v>
      </c>
    </row>
    <row r="86" spans="2:5" ht="17.25">
      <c r="B86" s="55"/>
      <c r="C86" s="56" t="s">
        <v>934</v>
      </c>
      <c r="D86" s="57" t="s">
        <v>935</v>
      </c>
      <c r="E86" s="58">
        <f>+IFERROR(VLOOKUP(C86,'DIN FINALIDAD'!C:D,2,FALSE),0)</f>
        <v>0</v>
      </c>
    </row>
    <row r="87" spans="2:5" ht="17.25">
      <c r="B87" s="55"/>
      <c r="C87" s="56" t="s">
        <v>936</v>
      </c>
      <c r="D87" s="57" t="s">
        <v>937</v>
      </c>
      <c r="E87" s="58">
        <f>+IFERROR(VLOOKUP(C87,'DIN FINALIDAD'!C:D,2,FALSE),0)</f>
        <v>3376266.8745307182</v>
      </c>
    </row>
    <row r="88" spans="2:5" ht="17.25">
      <c r="B88" s="55"/>
      <c r="C88" s="56" t="s">
        <v>938</v>
      </c>
      <c r="D88" s="57" t="s">
        <v>939</v>
      </c>
      <c r="E88" s="58">
        <f>+IFERROR(VLOOKUP(C88,'DIN FINALIDAD'!C:D,2,FALSE),0)</f>
        <v>0</v>
      </c>
    </row>
    <row r="89" spans="2:5" ht="18">
      <c r="B89" s="59" t="s">
        <v>1044</v>
      </c>
      <c r="C89" s="60"/>
      <c r="D89" s="61"/>
      <c r="E89" s="54">
        <f>SUM(E90)</f>
        <v>2266033.292029934</v>
      </c>
    </row>
    <row r="90" spans="2:5" ht="18" thickBot="1">
      <c r="B90" s="55"/>
      <c r="C90" s="56" t="s">
        <v>940</v>
      </c>
      <c r="D90" s="57" t="s">
        <v>941</v>
      </c>
      <c r="E90" s="58">
        <f>+IFERROR(VLOOKUP(C90,'DIN FINALIDAD'!C:D,2,FALSE),0)</f>
        <v>2266033.292029934</v>
      </c>
    </row>
    <row r="91" spans="2:5" ht="18.75" thickBot="1">
      <c r="B91" s="33" t="s">
        <v>942</v>
      </c>
      <c r="C91" s="34"/>
      <c r="D91" s="34"/>
      <c r="E91" s="50">
        <f>SUM(E92+E95+E102+E109+E113+E120+E122+E125+E130)</f>
        <v>7085509.0633624308</v>
      </c>
    </row>
    <row r="92" spans="2:5" ht="18">
      <c r="B92" s="51" t="s">
        <v>1045</v>
      </c>
      <c r="C92" s="52"/>
      <c r="D92" s="53"/>
      <c r="E92" s="54">
        <f>SUM(E93:E94)</f>
        <v>7085509.0633624308</v>
      </c>
    </row>
    <row r="93" spans="2:5" ht="17.25">
      <c r="B93" s="55"/>
      <c r="C93" s="56" t="s">
        <v>943</v>
      </c>
      <c r="D93" s="57" t="s">
        <v>944</v>
      </c>
      <c r="E93" s="58">
        <f>+IFERROR(VLOOKUP(C93,'DIN FINALIDAD'!C:D,2,FALSE),0)</f>
        <v>7085509.0633624308</v>
      </c>
    </row>
    <row r="94" spans="2:5" ht="17.25">
      <c r="B94" s="55"/>
      <c r="C94" s="56" t="s">
        <v>945</v>
      </c>
      <c r="D94" s="57" t="s">
        <v>946</v>
      </c>
      <c r="E94" s="58">
        <f>+IFERROR(VLOOKUP(C94,'DIN FINALIDAD'!C:D,2,FALSE),0)</f>
        <v>0</v>
      </c>
    </row>
    <row r="95" spans="2:5" ht="18">
      <c r="B95" s="59" t="s">
        <v>1046</v>
      </c>
      <c r="C95" s="60"/>
      <c r="D95" s="61"/>
      <c r="E95" s="54">
        <f>+SUM(E96:E101)</f>
        <v>0</v>
      </c>
    </row>
    <row r="96" spans="2:5" ht="17.25">
      <c r="B96" s="55"/>
      <c r="C96" s="56" t="s">
        <v>947</v>
      </c>
      <c r="D96" s="57" t="s">
        <v>948</v>
      </c>
      <c r="E96" s="58">
        <f>+IFERROR(VLOOKUP(C96,'DIN FINALIDAD'!C:D,2,FALSE),0)</f>
        <v>0</v>
      </c>
    </row>
    <row r="97" spans="2:5" ht="17.25">
      <c r="B97" s="55"/>
      <c r="C97" s="56" t="s">
        <v>949</v>
      </c>
      <c r="D97" s="57" t="s">
        <v>950</v>
      </c>
      <c r="E97" s="58">
        <f>+IFERROR(VLOOKUP(C97,'DIN FINALIDAD'!C:D,2,FALSE),0)</f>
        <v>0</v>
      </c>
    </row>
    <row r="98" spans="2:5" ht="17.25">
      <c r="B98" s="55"/>
      <c r="C98" s="56" t="s">
        <v>951</v>
      </c>
      <c r="D98" s="57" t="s">
        <v>952</v>
      </c>
      <c r="E98" s="58">
        <f>+IFERROR(VLOOKUP(C98,'DIN FINALIDAD'!C:D,2,FALSE),0)</f>
        <v>0</v>
      </c>
    </row>
    <row r="99" spans="2:5" ht="17.25">
      <c r="B99" s="55"/>
      <c r="C99" s="56" t="s">
        <v>953</v>
      </c>
      <c r="D99" s="57" t="s">
        <v>954</v>
      </c>
      <c r="E99" s="58">
        <f>+IFERROR(VLOOKUP(C99,'DIN FINALIDAD'!C:D,2,FALSE),0)</f>
        <v>0</v>
      </c>
    </row>
    <row r="100" spans="2:5" ht="17.25">
      <c r="B100" s="55"/>
      <c r="C100" s="56" t="s">
        <v>955</v>
      </c>
      <c r="D100" s="57" t="s">
        <v>956</v>
      </c>
      <c r="E100" s="58">
        <f>+IFERROR(VLOOKUP(C100,'DIN FINALIDAD'!C:D,2,FALSE),0)</f>
        <v>0</v>
      </c>
    </row>
    <row r="101" spans="2:5" ht="17.25">
      <c r="B101" s="55"/>
      <c r="C101" s="56" t="s">
        <v>957</v>
      </c>
      <c r="D101" s="57" t="s">
        <v>958</v>
      </c>
      <c r="E101" s="58">
        <f>+IFERROR(VLOOKUP(C101,'DIN FINALIDAD'!C:D,2,FALSE),0)</f>
        <v>0</v>
      </c>
    </row>
    <row r="102" spans="2:5" ht="18">
      <c r="B102" s="59" t="s">
        <v>1047</v>
      </c>
      <c r="C102" s="60"/>
      <c r="D102" s="61"/>
      <c r="E102" s="54">
        <f>+SUM(E103:E108)</f>
        <v>0</v>
      </c>
    </row>
    <row r="103" spans="2:5" ht="17.25">
      <c r="B103" s="55"/>
      <c r="C103" s="56" t="s">
        <v>959</v>
      </c>
      <c r="D103" s="57" t="s">
        <v>960</v>
      </c>
      <c r="E103" s="58">
        <f>+IFERROR(VLOOKUP(C103,'DIN FINALIDAD'!C:D,2,FALSE),0)</f>
        <v>0</v>
      </c>
    </row>
    <row r="104" spans="2:5" ht="17.25">
      <c r="B104" s="55"/>
      <c r="C104" s="56" t="s">
        <v>961</v>
      </c>
      <c r="D104" s="57" t="s">
        <v>962</v>
      </c>
      <c r="E104" s="58">
        <f>+IFERROR(VLOOKUP(C104,'DIN FINALIDAD'!C:D,2,FALSE),0)</f>
        <v>0</v>
      </c>
    </row>
    <row r="105" spans="2:5" ht="17.25">
      <c r="B105" s="55"/>
      <c r="C105" s="56" t="s">
        <v>963</v>
      </c>
      <c r="D105" s="57" t="s">
        <v>964</v>
      </c>
      <c r="E105" s="58">
        <f>+IFERROR(VLOOKUP(C105,'DIN FINALIDAD'!C:D,2,FALSE),0)</f>
        <v>0</v>
      </c>
    </row>
    <row r="106" spans="2:5" ht="17.25">
      <c r="B106" s="55"/>
      <c r="C106" s="56" t="s">
        <v>965</v>
      </c>
      <c r="D106" s="57" t="s">
        <v>966</v>
      </c>
      <c r="E106" s="58">
        <f>+IFERROR(VLOOKUP(C106,'DIN FINALIDAD'!C:D,2,FALSE),0)</f>
        <v>0</v>
      </c>
    </row>
    <row r="107" spans="2:5" ht="17.25">
      <c r="B107" s="55"/>
      <c r="C107" s="56" t="s">
        <v>967</v>
      </c>
      <c r="D107" s="57" t="s">
        <v>968</v>
      </c>
      <c r="E107" s="58">
        <f>+IFERROR(VLOOKUP(C107,'DIN FINALIDAD'!C:D,2,FALSE),0)</f>
        <v>0</v>
      </c>
    </row>
    <row r="108" spans="2:5" ht="17.25">
      <c r="B108" s="55"/>
      <c r="C108" s="56" t="s">
        <v>969</v>
      </c>
      <c r="D108" s="57" t="s">
        <v>970</v>
      </c>
      <c r="E108" s="58">
        <f>+IFERROR(VLOOKUP(C108,'DIN FINALIDAD'!C:D,2,FALSE),0)</f>
        <v>0</v>
      </c>
    </row>
    <row r="109" spans="2:5" ht="18">
      <c r="B109" s="59" t="s">
        <v>1048</v>
      </c>
      <c r="C109" s="60"/>
      <c r="D109" s="61"/>
      <c r="E109" s="54">
        <f>+SUM(E110:E112)</f>
        <v>0</v>
      </c>
    </row>
    <row r="110" spans="2:5" ht="17.25">
      <c r="B110" s="55"/>
      <c r="C110" s="56" t="s">
        <v>971</v>
      </c>
      <c r="D110" s="57" t="s">
        <v>972</v>
      </c>
      <c r="E110" s="58">
        <f>+IFERROR(VLOOKUP(C110,'DIN FINALIDAD'!C:D,2,FALSE),0)</f>
        <v>0</v>
      </c>
    </row>
    <row r="111" spans="2:5" ht="17.25">
      <c r="B111" s="55"/>
      <c r="C111" s="56" t="s">
        <v>973</v>
      </c>
      <c r="D111" s="57" t="s">
        <v>974</v>
      </c>
      <c r="E111" s="58">
        <f>+IFERROR(VLOOKUP(C111,'DIN FINALIDAD'!C:D,2,FALSE),0)</f>
        <v>0</v>
      </c>
    </row>
    <row r="112" spans="2:5" ht="17.25">
      <c r="B112" s="55"/>
      <c r="C112" s="56" t="s">
        <v>975</v>
      </c>
      <c r="D112" s="57" t="s">
        <v>976</v>
      </c>
      <c r="E112" s="58">
        <f>+IFERROR(VLOOKUP(C112,'DIN FINALIDAD'!C:D,2,FALSE),0)</f>
        <v>0</v>
      </c>
    </row>
    <row r="113" spans="2:5" ht="18">
      <c r="B113" s="59" t="s">
        <v>1049</v>
      </c>
      <c r="C113" s="60"/>
      <c r="D113" s="61"/>
      <c r="E113" s="54">
        <f>+SUM(E114:E119)</f>
        <v>0</v>
      </c>
    </row>
    <row r="114" spans="2:5" ht="17.25">
      <c r="B114" s="55"/>
      <c r="C114" s="56" t="s">
        <v>977</v>
      </c>
      <c r="D114" s="57" t="s">
        <v>978</v>
      </c>
      <c r="E114" s="58">
        <f>+IFERROR(VLOOKUP(C114,'DIN FINALIDAD'!C:D,2,FALSE),0)</f>
        <v>0</v>
      </c>
    </row>
    <row r="115" spans="2:5" ht="17.25">
      <c r="B115" s="55"/>
      <c r="C115" s="56" t="s">
        <v>979</v>
      </c>
      <c r="D115" s="57" t="s">
        <v>980</v>
      </c>
      <c r="E115" s="58">
        <f>+IFERROR(VLOOKUP(C115,'DIN FINALIDAD'!C:D,2,FALSE),0)</f>
        <v>0</v>
      </c>
    </row>
    <row r="116" spans="2:5" ht="17.25">
      <c r="B116" s="55"/>
      <c r="C116" s="56" t="s">
        <v>981</v>
      </c>
      <c r="D116" s="57" t="s">
        <v>982</v>
      </c>
      <c r="E116" s="58">
        <f>+IFERROR(VLOOKUP(C116,'DIN FINALIDAD'!C:D,2,FALSE),0)</f>
        <v>0</v>
      </c>
    </row>
    <row r="117" spans="2:5" ht="17.25">
      <c r="B117" s="55"/>
      <c r="C117" s="56" t="s">
        <v>983</v>
      </c>
      <c r="D117" s="57" t="s">
        <v>984</v>
      </c>
      <c r="E117" s="58">
        <f>+IFERROR(VLOOKUP(C117,'DIN FINALIDAD'!C:D,2,FALSE),0)</f>
        <v>0</v>
      </c>
    </row>
    <row r="118" spans="2:5" ht="17.25">
      <c r="B118" s="55"/>
      <c r="C118" s="56" t="s">
        <v>985</v>
      </c>
      <c r="D118" s="57" t="s">
        <v>986</v>
      </c>
      <c r="E118" s="58">
        <f>+IFERROR(VLOOKUP(C118,'DIN FINALIDAD'!C:D,2,FALSE),0)</f>
        <v>0</v>
      </c>
    </row>
    <row r="119" spans="2:5" ht="17.25">
      <c r="B119" s="55"/>
      <c r="C119" s="56" t="s">
        <v>987</v>
      </c>
      <c r="D119" s="57" t="s">
        <v>988</v>
      </c>
      <c r="E119" s="58">
        <f>+IFERROR(VLOOKUP(C119,'DIN FINALIDAD'!C:D,2,FALSE),0)</f>
        <v>0</v>
      </c>
    </row>
    <row r="120" spans="2:5" ht="18">
      <c r="B120" s="59" t="s">
        <v>1050</v>
      </c>
      <c r="C120" s="60"/>
      <c r="D120" s="61"/>
      <c r="E120" s="54">
        <f>+SUM(E121)</f>
        <v>0</v>
      </c>
    </row>
    <row r="121" spans="2:5" ht="17.25">
      <c r="B121" s="55"/>
      <c r="C121" s="56" t="s">
        <v>989</v>
      </c>
      <c r="D121" s="57" t="s">
        <v>990</v>
      </c>
      <c r="E121" s="58">
        <f>+IFERROR(VLOOKUP(C121,'DIN FINALIDAD'!C:D,2,FALSE),0)</f>
        <v>0</v>
      </c>
    </row>
    <row r="122" spans="2:5" ht="18">
      <c r="B122" s="59" t="s">
        <v>1051</v>
      </c>
      <c r="C122" s="60"/>
      <c r="D122" s="61"/>
      <c r="E122" s="54">
        <f>SUM(E123:E124)</f>
        <v>0</v>
      </c>
    </row>
    <row r="123" spans="2:5" ht="17.25">
      <c r="B123" s="55"/>
      <c r="C123" s="56" t="s">
        <v>991</v>
      </c>
      <c r="D123" s="57" t="s">
        <v>992</v>
      </c>
      <c r="E123" s="58">
        <f>+IFERROR(VLOOKUP(C123,'DIN FINALIDAD'!C:D,2,FALSE),0)</f>
        <v>0</v>
      </c>
    </row>
    <row r="124" spans="2:5" ht="17.25">
      <c r="B124" s="55"/>
      <c r="C124" s="56" t="s">
        <v>993</v>
      </c>
      <c r="D124" s="57" t="s">
        <v>994</v>
      </c>
      <c r="E124" s="58">
        <f>+IFERROR(VLOOKUP(C124,'DIN FINALIDAD'!C:D,2,FALSE),0)</f>
        <v>0</v>
      </c>
    </row>
    <row r="125" spans="2:5" ht="18">
      <c r="B125" s="59" t="s">
        <v>1052</v>
      </c>
      <c r="C125" s="60"/>
      <c r="D125" s="61"/>
      <c r="E125" s="54">
        <f>+SUM(E126:E129)</f>
        <v>0</v>
      </c>
    </row>
    <row r="126" spans="2:5" ht="17.25">
      <c r="B126" s="55"/>
      <c r="C126" s="56" t="s">
        <v>995</v>
      </c>
      <c r="D126" s="57" t="s">
        <v>996</v>
      </c>
      <c r="E126" s="58">
        <f>+IFERROR(VLOOKUP(C126,'DIN FINALIDAD'!C:D,2,FALSE),0)</f>
        <v>0</v>
      </c>
    </row>
    <row r="127" spans="2:5" ht="17.25">
      <c r="B127" s="55"/>
      <c r="C127" s="56" t="s">
        <v>997</v>
      </c>
      <c r="D127" s="57" t="s">
        <v>998</v>
      </c>
      <c r="E127" s="58">
        <f>+IFERROR(VLOOKUP(C127,'DIN FINALIDAD'!C:D,2,FALSE),0)</f>
        <v>0</v>
      </c>
    </row>
    <row r="128" spans="2:5" ht="17.25">
      <c r="B128" s="55"/>
      <c r="C128" s="56" t="s">
        <v>999</v>
      </c>
      <c r="D128" s="57" t="s">
        <v>1000</v>
      </c>
      <c r="E128" s="58">
        <f>+IFERROR(VLOOKUP(C128,'DIN FINALIDAD'!C:D,2,FALSE),0)</f>
        <v>0</v>
      </c>
    </row>
    <row r="129" spans="2:5" ht="17.25">
      <c r="B129" s="55"/>
      <c r="C129" s="56" t="s">
        <v>1001</v>
      </c>
      <c r="D129" s="57" t="s">
        <v>1002</v>
      </c>
      <c r="E129" s="58">
        <f>+IFERROR(VLOOKUP(C129,'DIN FINALIDAD'!C:D,2,FALSE),0)</f>
        <v>0</v>
      </c>
    </row>
    <row r="130" spans="2:5" ht="18">
      <c r="B130" s="59" t="s">
        <v>1053</v>
      </c>
      <c r="C130" s="60"/>
      <c r="D130" s="61"/>
      <c r="E130" s="54">
        <f>+SUM(E131:E133)</f>
        <v>0</v>
      </c>
    </row>
    <row r="131" spans="2:5" ht="17.25">
      <c r="B131" s="55"/>
      <c r="C131" s="56" t="s">
        <v>1003</v>
      </c>
      <c r="D131" s="57" t="s">
        <v>1004</v>
      </c>
      <c r="E131" s="58">
        <f>+IFERROR(VLOOKUP(C131,'DIN FINALIDAD'!C:D,2,FALSE),0)</f>
        <v>0</v>
      </c>
    </row>
    <row r="132" spans="2:5" ht="17.25">
      <c r="B132" s="55"/>
      <c r="C132" s="56" t="s">
        <v>1005</v>
      </c>
      <c r="D132" s="57" t="s">
        <v>1006</v>
      </c>
      <c r="E132" s="58">
        <f>+IFERROR(VLOOKUP(C132,'DIN FINALIDAD'!C:D,2,FALSE),0)</f>
        <v>0</v>
      </c>
    </row>
    <row r="133" spans="2:5" ht="18" thickBot="1">
      <c r="B133" s="55"/>
      <c r="C133" s="56" t="s">
        <v>1007</v>
      </c>
      <c r="D133" s="57" t="s">
        <v>1008</v>
      </c>
      <c r="E133" s="58">
        <f>+IFERROR(VLOOKUP(C133,'DIN FINALIDAD'!C:D,2,FALSE),0)</f>
        <v>0</v>
      </c>
    </row>
    <row r="134" spans="2:5" ht="18.75" thickBot="1">
      <c r="B134" s="33" t="s">
        <v>1009</v>
      </c>
      <c r="C134" s="34"/>
      <c r="D134" s="34"/>
      <c r="E134" s="50">
        <f>+E135+E138+E142+E147</f>
        <v>31823728</v>
      </c>
    </row>
    <row r="135" spans="2:5" ht="18">
      <c r="B135" s="51" t="s">
        <v>1054</v>
      </c>
      <c r="C135" s="52"/>
      <c r="D135" s="53"/>
      <c r="E135" s="54">
        <f>+SUM(E136:E137)</f>
        <v>31626549</v>
      </c>
    </row>
    <row r="136" spans="2:5" ht="17.25">
      <c r="B136" s="55"/>
      <c r="C136" s="56" t="s">
        <v>1010</v>
      </c>
      <c r="D136" s="57" t="s">
        <v>1011</v>
      </c>
      <c r="E136" s="58">
        <f>+IFERROR(VLOOKUP(C136,'DIN FINALIDAD'!C:D,2,FALSE),0)</f>
        <v>31626549</v>
      </c>
    </row>
    <row r="137" spans="2:5" ht="17.25">
      <c r="B137" s="55"/>
      <c r="C137" s="56" t="s">
        <v>1012</v>
      </c>
      <c r="D137" s="57" t="s">
        <v>1013</v>
      </c>
      <c r="E137" s="58">
        <f>+IFERROR(VLOOKUP(C137,'DIN FINALIDAD'!C:D,2,FALSE),0)</f>
        <v>0</v>
      </c>
    </row>
    <row r="138" spans="2:5" ht="18">
      <c r="B138" s="59" t="s">
        <v>1055</v>
      </c>
      <c r="C138" s="60"/>
      <c r="D138" s="61"/>
      <c r="E138" s="54">
        <f>+SUM(E139:E141)</f>
        <v>0</v>
      </c>
    </row>
    <row r="139" spans="2:5" ht="17.25">
      <c r="B139" s="55"/>
      <c r="C139" s="56" t="s">
        <v>1014</v>
      </c>
      <c r="D139" s="57" t="s">
        <v>1015</v>
      </c>
      <c r="E139" s="58">
        <f>+IFERROR(VLOOKUP(C139,'DIN FINALIDAD'!C:D,2,FALSE),0)</f>
        <v>0</v>
      </c>
    </row>
    <row r="140" spans="2:5" ht="17.25">
      <c r="B140" s="55"/>
      <c r="C140" s="56" t="s">
        <v>1016</v>
      </c>
      <c r="D140" s="57" t="s">
        <v>1017</v>
      </c>
      <c r="E140" s="58">
        <f>+IFERROR(VLOOKUP(C140,'DIN FINALIDAD'!C:D,2,FALSE),0)</f>
        <v>0</v>
      </c>
    </row>
    <row r="141" spans="2:5" ht="17.25">
      <c r="B141" s="55"/>
      <c r="C141" s="56" t="s">
        <v>1018</v>
      </c>
      <c r="D141" s="57" t="s">
        <v>1019</v>
      </c>
      <c r="E141" s="58">
        <f>+IFERROR(VLOOKUP(C141,'DIN FINALIDAD'!C:D,2,FALSE),0)</f>
        <v>0</v>
      </c>
    </row>
    <row r="142" spans="2:5" ht="18">
      <c r="B142" s="59" t="s">
        <v>1056</v>
      </c>
      <c r="C142" s="60"/>
      <c r="D142" s="61"/>
      <c r="E142" s="54">
        <f>+SUM(E143:E146)</f>
        <v>0</v>
      </c>
    </row>
    <row r="143" spans="2:5" ht="17.25">
      <c r="B143" s="55"/>
      <c r="C143" s="56" t="s">
        <v>1020</v>
      </c>
      <c r="D143" s="57" t="s">
        <v>1021</v>
      </c>
      <c r="E143" s="58">
        <f>+IFERROR(VLOOKUP(C143,'DIN FINALIDAD'!C:D,2,FALSE),0)</f>
        <v>0</v>
      </c>
    </row>
    <row r="144" spans="2:5" ht="17.25">
      <c r="B144" s="55"/>
      <c r="C144" s="56" t="s">
        <v>1022</v>
      </c>
      <c r="D144" s="57" t="s">
        <v>1023</v>
      </c>
      <c r="E144" s="58">
        <f>+IFERROR(VLOOKUP(C144,'DIN FINALIDAD'!C:D,2,FALSE),0)</f>
        <v>0</v>
      </c>
    </row>
    <row r="145" spans="2:5" ht="17.25">
      <c r="B145" s="55"/>
      <c r="C145" s="56" t="s">
        <v>1024</v>
      </c>
      <c r="D145" s="57" t="s">
        <v>1025</v>
      </c>
      <c r="E145" s="58">
        <f>+IFERROR(VLOOKUP(C145,'DIN FINALIDAD'!C:D,2,FALSE),0)</f>
        <v>0</v>
      </c>
    </row>
    <row r="146" spans="2:5" ht="17.25">
      <c r="B146" s="55"/>
      <c r="C146" s="56" t="s">
        <v>1026</v>
      </c>
      <c r="D146" s="57" t="s">
        <v>1027</v>
      </c>
      <c r="E146" s="58">
        <f>+IFERROR(VLOOKUP(C146,'DIN FINALIDAD'!C:D,2,FALSE),0)</f>
        <v>0</v>
      </c>
    </row>
    <row r="147" spans="2:5" ht="18">
      <c r="B147" s="59" t="s">
        <v>1057</v>
      </c>
      <c r="C147" s="60"/>
      <c r="D147" s="61"/>
      <c r="E147" s="54">
        <f>+E148</f>
        <v>197179</v>
      </c>
    </row>
    <row r="148" spans="2:5" ht="18" thickBot="1">
      <c r="B148" s="65"/>
      <c r="C148" s="66" t="s">
        <v>1028</v>
      </c>
      <c r="D148" s="67" t="s">
        <v>1029</v>
      </c>
      <c r="E148" s="68">
        <f>+IFERROR(VLOOKUP(C148,'DIN FINALIDAD'!C:D,2,FALSE),0)</f>
        <v>197179</v>
      </c>
    </row>
    <row r="149" spans="2:5" ht="21" thickBot="1">
      <c r="B149" s="11"/>
      <c r="C149" s="12"/>
      <c r="D149" s="69" t="s">
        <v>793</v>
      </c>
      <c r="E149" s="70">
        <f>+E6+E45+E91+E134</f>
        <v>729307610.00000012</v>
      </c>
    </row>
    <row r="150" spans="2:5"/>
  </sheetData>
  <mergeCells count="4"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ignoredErrors>
    <ignoredError sqref="E10:E25 E109:E119 E121:E130 E131:E147 E103:E108 E95:E101 E26:E30 E31:E94" 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6"/>
  <dimension ref="A3:B33"/>
  <sheetViews>
    <sheetView zoomScale="65" zoomScaleNormal="65" workbookViewId="0">
      <selection activeCell="B18" sqref="B18"/>
    </sheetView>
  </sheetViews>
  <sheetFormatPr defaultColWidth="11.296875" defaultRowHeight="15"/>
  <cols>
    <col min="1" max="1" width="47.890625" customWidth="1"/>
    <col min="2" max="2" width="18.16015625" customWidth="1"/>
    <col min="3" max="5" width="24.34765625" bestFit="1" customWidth="1"/>
  </cols>
  <sheetData>
    <row r="3" spans="1:2">
      <c r="A3" s="2" t="s">
        <v>3</v>
      </c>
      <c r="B3" t="s">
        <v>403</v>
      </c>
    </row>
    <row r="4" spans="1:2">
      <c r="A4" s="6" t="s">
        <v>1192</v>
      </c>
      <c r="B4" s="3">
        <v>12298177</v>
      </c>
    </row>
    <row r="5" spans="1:2">
      <c r="A5" s="6" t="s">
        <v>1175</v>
      </c>
      <c r="B5" s="3">
        <v>3622325.4098540498</v>
      </c>
    </row>
    <row r="6" spans="1:2">
      <c r="A6" s="6" t="s">
        <v>1176</v>
      </c>
      <c r="B6" s="3">
        <v>7372883.7037694436</v>
      </c>
    </row>
    <row r="7" spans="1:2">
      <c r="A7" s="6" t="s">
        <v>1187</v>
      </c>
      <c r="B7" s="3">
        <v>74175414.590862483</v>
      </c>
    </row>
    <row r="8" spans="1:2">
      <c r="A8" s="6" t="s">
        <v>1174</v>
      </c>
      <c r="B8" s="3">
        <v>68898545.222371385</v>
      </c>
    </row>
    <row r="9" spans="1:2">
      <c r="A9" s="6" t="s">
        <v>1177</v>
      </c>
      <c r="B9" s="3">
        <v>17246253.805089433</v>
      </c>
    </row>
    <row r="10" spans="1:2">
      <c r="A10" s="6" t="s">
        <v>1195</v>
      </c>
      <c r="B10" s="3">
        <v>19753677.641330849</v>
      </c>
    </row>
    <row r="11" spans="1:2">
      <c r="A11" s="6" t="s">
        <v>1179</v>
      </c>
      <c r="B11" s="3">
        <v>69734151.385206982</v>
      </c>
    </row>
    <row r="12" spans="1:2">
      <c r="A12" s="6" t="s">
        <v>1180</v>
      </c>
      <c r="B12" s="3">
        <v>8162960.3290621703</v>
      </c>
    </row>
    <row r="13" spans="1:2">
      <c r="A13" s="6" t="s">
        <v>1196</v>
      </c>
      <c r="B13" s="3">
        <v>5702653.4925577482</v>
      </c>
    </row>
    <row r="14" spans="1:2">
      <c r="A14" s="6" t="s">
        <v>1181</v>
      </c>
      <c r="B14" s="3">
        <v>11902047.546544841</v>
      </c>
    </row>
    <row r="15" spans="1:2">
      <c r="A15" s="6" t="s">
        <v>1178</v>
      </c>
      <c r="B15" s="3">
        <v>6560565.0681725945</v>
      </c>
    </row>
    <row r="16" spans="1:2">
      <c r="A16" s="6" t="s">
        <v>1404</v>
      </c>
      <c r="B16" s="3">
        <v>58044412.879132502</v>
      </c>
    </row>
    <row r="17" spans="1:2">
      <c r="A17" s="6" t="s">
        <v>1182</v>
      </c>
      <c r="B17" s="3">
        <v>5629944.8036529403</v>
      </c>
    </row>
    <row r="18" spans="1:2">
      <c r="A18" s="6" t="s">
        <v>1190</v>
      </c>
      <c r="B18" s="3">
        <v>70270106.897637814</v>
      </c>
    </row>
    <row r="19" spans="1:2">
      <c r="A19" s="6" t="s">
        <v>1183</v>
      </c>
      <c r="B19" s="3">
        <v>22233202.501444187</v>
      </c>
    </row>
    <row r="20" spans="1:2">
      <c r="A20" s="6" t="s">
        <v>1191</v>
      </c>
      <c r="B20" s="3">
        <v>67980103.338957056</v>
      </c>
    </row>
    <row r="21" spans="1:2">
      <c r="A21" s="6" t="s">
        <v>1194</v>
      </c>
      <c r="B21" s="3">
        <v>85804859.979220316</v>
      </c>
    </row>
    <row r="22" spans="1:2">
      <c r="A22" s="6" t="s">
        <v>1189</v>
      </c>
      <c r="B22" s="3">
        <v>31147811.347858481</v>
      </c>
    </row>
    <row r="23" spans="1:2">
      <c r="A23" s="6" t="s">
        <v>1188</v>
      </c>
      <c r="B23" s="3">
        <v>24376232.099880069</v>
      </c>
    </row>
    <row r="24" spans="1:2">
      <c r="A24" s="6" t="s">
        <v>1185</v>
      </c>
      <c r="B24" s="3">
        <v>4373893.4395347545</v>
      </c>
    </row>
    <row r="25" spans="1:2">
      <c r="A25" s="6" t="s">
        <v>1186</v>
      </c>
      <c r="B25" s="3">
        <v>4189277.3039995278</v>
      </c>
    </row>
    <row r="26" spans="1:2">
      <c r="A26" s="6" t="s">
        <v>1193</v>
      </c>
      <c r="B26" s="3">
        <v>4722732.414868379</v>
      </c>
    </row>
    <row r="27" spans="1:2">
      <c r="A27" s="6" t="s">
        <v>1401</v>
      </c>
      <c r="B27" s="3">
        <v>553840.56906894443</v>
      </c>
    </row>
    <row r="28" spans="1:2">
      <c r="A28" s="6" t="s">
        <v>1402</v>
      </c>
      <c r="B28" s="3">
        <v>3376266.8745307182</v>
      </c>
    </row>
    <row r="29" spans="1:2">
      <c r="A29" s="6" t="s">
        <v>1403</v>
      </c>
      <c r="B29" s="3">
        <v>2266033.292029934</v>
      </c>
    </row>
    <row r="30" spans="1:2">
      <c r="A30" s="6" t="s">
        <v>1184</v>
      </c>
      <c r="B30" s="3">
        <v>7085509.0633624308</v>
      </c>
    </row>
    <row r="31" spans="1:2">
      <c r="A31" s="6" t="s">
        <v>1335</v>
      </c>
      <c r="B31" s="3">
        <v>31626549</v>
      </c>
    </row>
    <row r="32" spans="1:2">
      <c r="A32" s="6" t="s">
        <v>1334</v>
      </c>
      <c r="B32" s="3">
        <v>197179</v>
      </c>
    </row>
    <row r="33" spans="1:2">
      <c r="A33" s="6" t="s">
        <v>4</v>
      </c>
      <c r="B33" s="3">
        <v>729307610</v>
      </c>
    </row>
  </sheetData>
  <pageMargins left="0.7" right="0.7" top="0.75" bottom="0.75" header="0.3" footer="0.3"/>
  <pageSetup orientation="portrait" verticalDpi="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/>
  <dimension ref="A2:O457"/>
  <sheetViews>
    <sheetView topLeftCell="J50" workbookViewId="0">
      <selection activeCell="K205" sqref="K205"/>
    </sheetView>
  </sheetViews>
  <sheetFormatPr defaultColWidth="11.296875" defaultRowHeight="15"/>
  <cols>
    <col min="1" max="1" width="11.02734375" bestFit="1" customWidth="1"/>
    <col min="2" max="2" width="80.7109375" bestFit="1" customWidth="1"/>
    <col min="3" max="3" width="99.94921875" bestFit="1" customWidth="1"/>
    <col min="4" max="4" width="13.31640625" bestFit="1" customWidth="1"/>
    <col min="5" max="5" width="59.1875" bestFit="1" customWidth="1"/>
    <col min="6" max="6" width="69.68359375" bestFit="1" customWidth="1"/>
    <col min="7" max="7" width="14.2578125" bestFit="1" customWidth="1"/>
    <col min="8" max="8" width="80.7109375" bestFit="1" customWidth="1"/>
    <col min="9" max="9" width="92.01171875" bestFit="1" customWidth="1"/>
    <col min="10" max="10" width="14.9296875" bestFit="1" customWidth="1"/>
    <col min="11" max="11" width="117.3046875" bestFit="1" customWidth="1"/>
    <col min="12" max="12" width="136.26953125" bestFit="1" customWidth="1"/>
    <col min="13" max="13" width="16.140625" bestFit="1" customWidth="1"/>
    <col min="14" max="14" width="119.7265625" bestFit="1" customWidth="1"/>
    <col min="15" max="15" width="139.76953125" bestFit="1" customWidth="1"/>
  </cols>
  <sheetData>
    <row r="2" spans="1:1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</row>
    <row r="3" spans="1:15">
      <c r="A3" t="str">
        <f t="shared" ref="A3:A15" si="0">+MID(C3,18,1)</f>
        <v>8</v>
      </c>
      <c r="B3" t="str">
        <f>+MID(C3,18,1111)</f>
        <v>8 GASTO NO PRORRATEADO</v>
      </c>
      <c r="C3" t="s">
        <v>20</v>
      </c>
      <c r="D3">
        <v>1</v>
      </c>
      <c r="E3" t="str">
        <f>+MID(F3,12,11111)</f>
        <v>1000 SERVICIOS PERSONALES</v>
      </c>
      <c r="F3" t="s">
        <v>21</v>
      </c>
      <c r="G3" t="str">
        <f>+MID(I3,12,2)</f>
        <v>11</v>
      </c>
      <c r="H3" t="str">
        <f t="shared" ref="H3:H50" si="1">+MID(I3,12,2222)</f>
        <v>1100 REMUNERACIONES AL PERSONAL DE CARACTER PERMANENTE</v>
      </c>
      <c r="I3" t="s">
        <v>410</v>
      </c>
      <c r="J3">
        <v>111</v>
      </c>
      <c r="K3" t="str">
        <f t="shared" ref="K3:K67" si="2">+MID(L3,20,22222)</f>
        <v>111 DIETAS</v>
      </c>
      <c r="L3" t="s">
        <v>22</v>
      </c>
      <c r="M3">
        <v>11101</v>
      </c>
      <c r="N3" t="str">
        <f>MID(O3,22,222222)</f>
        <v>11101 DIETAS</v>
      </c>
      <c r="O3" t="s">
        <v>23</v>
      </c>
    </row>
    <row r="4" spans="1:15">
      <c r="A4" t="str">
        <f t="shared" si="0"/>
        <v>B</v>
      </c>
      <c r="B4" t="str">
        <f t="shared" ref="B4:B15" si="3">+MID(C4,18,1111)</f>
        <v>B PROVISIÓN DE BIENES PÚBLICOS</v>
      </c>
      <c r="C4" t="s">
        <v>24</v>
      </c>
      <c r="D4">
        <v>2</v>
      </c>
      <c r="E4" t="str">
        <f t="shared" ref="E4:E10" si="4">+MID(F4,12,11111)</f>
        <v>2000 MATERIALES Y SUMINISTROS</v>
      </c>
      <c r="F4" t="s">
        <v>25</v>
      </c>
      <c r="G4" t="str">
        <f t="shared" ref="G4:G52" si="5">+MID(I4,12,2)</f>
        <v>12</v>
      </c>
      <c r="H4" t="str">
        <f t="shared" si="1"/>
        <v>1200 REMUNERACIONES AL PERSONAL DE CARACTER TRANSITORIO</v>
      </c>
      <c r="I4" t="s">
        <v>411</v>
      </c>
      <c r="J4">
        <v>113</v>
      </c>
      <c r="K4" t="str">
        <f t="shared" si="2"/>
        <v>113 SUELDOS BASE AL PERSONAL PERMANENTE</v>
      </c>
      <c r="L4" t="s">
        <v>26</v>
      </c>
      <c r="M4">
        <v>11301</v>
      </c>
      <c r="N4" t="str">
        <f t="shared" ref="N4:N67" si="6">MID(O4,22,222222)</f>
        <v>11301 SUELDOS BASE AL PERSONAL PERMANENTE</v>
      </c>
      <c r="O4" t="s">
        <v>27</v>
      </c>
    </row>
    <row r="5" spans="1:15">
      <c r="A5" t="str">
        <f t="shared" si="0"/>
        <v>E</v>
      </c>
      <c r="B5" t="str">
        <f t="shared" si="3"/>
        <v>E PRESTACIÓN DE SERVICIOS PÚBLICOS</v>
      </c>
      <c r="C5" t="s">
        <v>28</v>
      </c>
      <c r="D5">
        <v>3</v>
      </c>
      <c r="E5" t="str">
        <f t="shared" si="4"/>
        <v>3000 SERVICIOS GENERALES</v>
      </c>
      <c r="F5" t="s">
        <v>29</v>
      </c>
      <c r="G5" t="str">
        <f t="shared" si="5"/>
        <v>13</v>
      </c>
      <c r="H5" t="str">
        <f t="shared" si="1"/>
        <v>1300 REMUNERACIONES ADICIONALES Y ESPECIALES</v>
      </c>
      <c r="I5" t="s">
        <v>412</v>
      </c>
      <c r="J5">
        <v>121</v>
      </c>
      <c r="K5" t="str">
        <f t="shared" si="2"/>
        <v>121 HONORARIOS ASIMILABLES A SALARIOS</v>
      </c>
      <c r="L5" t="s">
        <v>30</v>
      </c>
      <c r="M5">
        <v>12101</v>
      </c>
      <c r="N5" t="str">
        <f t="shared" si="6"/>
        <v>12101 HONORARIOS ASIMILABLES A SALARIOS</v>
      </c>
      <c r="O5" t="s">
        <v>31</v>
      </c>
    </row>
    <row r="6" spans="1:15">
      <c r="A6" t="str">
        <f t="shared" si="0"/>
        <v>F</v>
      </c>
      <c r="B6" t="str">
        <f t="shared" si="3"/>
        <v>F PROMOCIÓN Y FOMENTO</v>
      </c>
      <c r="C6" t="s">
        <v>32</v>
      </c>
      <c r="D6">
        <v>4</v>
      </c>
      <c r="E6" t="str">
        <f t="shared" si="4"/>
        <v>4000 TRANSFERENCIAS, ASIGNACIONES, SUBSIDIOS Y OTRAS AYUDAS</v>
      </c>
      <c r="F6" t="s">
        <v>33</v>
      </c>
      <c r="G6" t="str">
        <f t="shared" si="5"/>
        <v>14</v>
      </c>
      <c r="H6" t="str">
        <f t="shared" si="1"/>
        <v>1400 SEGURIDAD SOCIAL</v>
      </c>
      <c r="I6" t="s">
        <v>413</v>
      </c>
      <c r="J6">
        <v>122</v>
      </c>
      <c r="K6" t="str">
        <f t="shared" si="2"/>
        <v>122 SUELDOS BASE AL PERSONAL EVENTUAL</v>
      </c>
      <c r="L6" t="s">
        <v>34</v>
      </c>
      <c r="M6">
        <v>12201</v>
      </c>
      <c r="N6" t="str">
        <f t="shared" si="6"/>
        <v>12201 SUELDOS BASE AL PERSONAL EVENTUAL</v>
      </c>
      <c r="O6" t="s">
        <v>35</v>
      </c>
    </row>
    <row r="7" spans="1:15">
      <c r="A7" t="str">
        <f t="shared" si="0"/>
        <v>G</v>
      </c>
      <c r="B7" t="str">
        <f t="shared" si="3"/>
        <v>G REGULACIÓN Y SUPERVISIÓN</v>
      </c>
      <c r="C7" t="s">
        <v>36</v>
      </c>
      <c r="D7">
        <v>5</v>
      </c>
      <c r="E7" t="str">
        <f t="shared" si="4"/>
        <v>5000 BIENES MUEBLES, INMUEBLES E INTANGIBLES</v>
      </c>
      <c r="F7" t="s">
        <v>37</v>
      </c>
      <c r="G7" t="str">
        <f t="shared" si="5"/>
        <v>15</v>
      </c>
      <c r="H7" t="str">
        <f t="shared" si="1"/>
        <v>1500 OTRAS PRESTACIONES SOCIALES Y ECONOMICAS</v>
      </c>
      <c r="I7" t="s">
        <v>414</v>
      </c>
      <c r="J7">
        <v>132</v>
      </c>
      <c r="K7" t="str">
        <f t="shared" si="2"/>
        <v>132 PRIMAS DE VACACIONES, DOMINICAL Y GRATIFICACION DE FIN DE AÑO</v>
      </c>
      <c r="L7" t="s">
        <v>38</v>
      </c>
      <c r="M7">
        <v>13201</v>
      </c>
      <c r="N7" t="str">
        <f t="shared" si="6"/>
        <v>13201 PRIMAS DE VACACIONES, DOMINICAL Y GRATIFICACION DE FIN DE AÑO</v>
      </c>
      <c r="O7" t="s">
        <v>39</v>
      </c>
    </row>
    <row r="8" spans="1:15">
      <c r="A8" t="str">
        <f t="shared" si="0"/>
        <v>H</v>
      </c>
      <c r="B8" t="str">
        <f t="shared" si="3"/>
        <v>H ADEUDOS DE EJERCICIOS FISCALES ANTERIORES</v>
      </c>
      <c r="C8" t="s">
        <v>40</v>
      </c>
      <c r="D8">
        <v>6</v>
      </c>
      <c r="E8" t="str">
        <f t="shared" si="4"/>
        <v>6000 INVERSION PUBLICA</v>
      </c>
      <c r="F8" t="s">
        <v>41</v>
      </c>
      <c r="G8" t="str">
        <f t="shared" si="5"/>
        <v>16</v>
      </c>
      <c r="H8" t="str">
        <f t="shared" si="1"/>
        <v>1600 PREVISIONES</v>
      </c>
      <c r="I8" t="s">
        <v>415</v>
      </c>
      <c r="J8">
        <v>133</v>
      </c>
      <c r="K8" t="str">
        <f t="shared" si="2"/>
        <v>133 HORAS EXTRAORDINARIAS</v>
      </c>
      <c r="L8" t="s">
        <v>42</v>
      </c>
      <c r="M8">
        <v>13301</v>
      </c>
      <c r="N8" t="str">
        <f t="shared" si="6"/>
        <v>13301 HORAS EXTRAORDINARIAS</v>
      </c>
      <c r="O8" t="s">
        <v>43</v>
      </c>
    </row>
    <row r="9" spans="1:15">
      <c r="A9" t="str">
        <f t="shared" si="0"/>
        <v>L</v>
      </c>
      <c r="B9" t="str">
        <f t="shared" si="3"/>
        <v>L OBLIGACIONES DE CUMPLIMIENTO DE RESOLUCIÓN JURISDICCIONAL</v>
      </c>
      <c r="C9" t="s">
        <v>44</v>
      </c>
      <c r="D9">
        <v>7</v>
      </c>
      <c r="E9" t="str">
        <f t="shared" si="4"/>
        <v>7000 INVERSIONES FINANCIERAS Y OTRAS PROVISIONES</v>
      </c>
      <c r="F9" t="s">
        <v>45</v>
      </c>
      <c r="G9" t="str">
        <f t="shared" si="5"/>
        <v>17</v>
      </c>
      <c r="H9" t="str">
        <f t="shared" si="1"/>
        <v>1700 PAGO DE ESTIMULOS A SERVIDORES PUBLICOS</v>
      </c>
      <c r="I9" t="s">
        <v>416</v>
      </c>
      <c r="J9">
        <v>141</v>
      </c>
      <c r="K9" t="str">
        <f t="shared" si="2"/>
        <v>141 APORTACIONES DE SEGURIDAD SOCIAL</v>
      </c>
      <c r="L9" t="s">
        <v>46</v>
      </c>
      <c r="M9">
        <v>14101</v>
      </c>
      <c r="N9" t="str">
        <f t="shared" si="6"/>
        <v>14101 APORTACIONES DE SEGURIDAD SOCIAL</v>
      </c>
      <c r="O9" t="s">
        <v>47</v>
      </c>
    </row>
    <row r="10" spans="1:15">
      <c r="A10" t="str">
        <f t="shared" si="0"/>
        <v>M</v>
      </c>
      <c r="B10" t="str">
        <f t="shared" si="3"/>
        <v>M APOYO AL PROCESO PRESUPUESTARIO Y PARA MEJORAR LA EFICIENCIA INSTITUCIONAL</v>
      </c>
      <c r="C10" t="s">
        <v>48</v>
      </c>
      <c r="D10">
        <v>9</v>
      </c>
      <c r="E10" t="str">
        <f t="shared" si="4"/>
        <v>9000 DEUDA PUBLICA</v>
      </c>
      <c r="F10" t="s">
        <v>49</v>
      </c>
      <c r="G10" t="str">
        <f t="shared" si="5"/>
        <v>21</v>
      </c>
      <c r="H10" t="str">
        <f t="shared" si="1"/>
        <v>2100 MATERIALES DE ADMINISTRACION, EMISION DE DOCUMENTOS Y ARTICULOS OFICIALES</v>
      </c>
      <c r="I10" t="s">
        <v>417</v>
      </c>
      <c r="J10">
        <v>142</v>
      </c>
      <c r="K10" t="str">
        <f t="shared" si="2"/>
        <v>142 APORTACIONES A FONDOS DE VIVIENDA</v>
      </c>
      <c r="L10" t="s">
        <v>50</v>
      </c>
      <c r="M10">
        <v>14201</v>
      </c>
      <c r="N10" t="str">
        <f t="shared" si="6"/>
        <v>14201 APORTACIONES A FONDOS DE VIVIENDA</v>
      </c>
      <c r="O10" t="s">
        <v>51</v>
      </c>
    </row>
    <row r="11" spans="1:15">
      <c r="A11" t="str">
        <f t="shared" si="0"/>
        <v>N</v>
      </c>
      <c r="B11" t="str">
        <f t="shared" si="3"/>
        <v>N DESASTRES NATURALES</v>
      </c>
      <c r="C11" t="s">
        <v>52</v>
      </c>
      <c r="G11" t="str">
        <f t="shared" si="5"/>
        <v>22</v>
      </c>
      <c r="H11" t="str">
        <f t="shared" si="1"/>
        <v>2200 ALIMENTOS Y UTENSILIOS</v>
      </c>
      <c r="I11" t="s">
        <v>418</v>
      </c>
      <c r="J11">
        <v>143</v>
      </c>
      <c r="K11" t="str">
        <f t="shared" si="2"/>
        <v>143 APORTACIONES AL SISTEMA PARA EL RETIRO</v>
      </c>
      <c r="L11" t="s">
        <v>53</v>
      </c>
      <c r="M11">
        <v>14301</v>
      </c>
      <c r="N11" t="str">
        <f t="shared" si="6"/>
        <v>14301 APORTACIONES AL SISTEMA PARA EL RETIRO</v>
      </c>
      <c r="O11" t="s">
        <v>54</v>
      </c>
    </row>
    <row r="12" spans="1:15">
      <c r="A12" t="str">
        <f t="shared" si="0"/>
        <v>O</v>
      </c>
      <c r="B12" t="str">
        <f t="shared" si="3"/>
        <v>O APOYO A LA FUNCIÓN PÚBLICA Y AL MEJORAMIENTO DE LA GESTIÓN</v>
      </c>
      <c r="C12" t="s">
        <v>55</v>
      </c>
      <c r="G12" t="str">
        <f t="shared" si="5"/>
        <v>23</v>
      </c>
      <c r="H12" t="str">
        <f t="shared" si="1"/>
        <v>2300 MATERIAS PRIMAS Y MATERIALES DE PRODUCCION Y COMERCIALIZACION</v>
      </c>
      <c r="I12" t="s">
        <v>419</v>
      </c>
      <c r="J12">
        <v>144</v>
      </c>
      <c r="K12" t="str">
        <f t="shared" si="2"/>
        <v>144 APORTACIONES PARA SEGUROS</v>
      </c>
      <c r="L12" t="s">
        <v>56</v>
      </c>
      <c r="M12">
        <v>14401</v>
      </c>
      <c r="N12" t="str">
        <f t="shared" si="6"/>
        <v>14401 APORTACIONES PARA SEGUROS</v>
      </c>
      <c r="O12" t="s">
        <v>57</v>
      </c>
    </row>
    <row r="13" spans="1:15">
      <c r="A13" t="str">
        <f t="shared" si="0"/>
        <v>P</v>
      </c>
      <c r="B13" t="str">
        <f t="shared" si="3"/>
        <v>P PLANEACIÓN, SEGUIMIENTO Y EVALUACIÓN DE POLÍTICAS PÚBLICAS</v>
      </c>
      <c r="C13" t="s">
        <v>58</v>
      </c>
      <c r="G13" t="str">
        <f t="shared" si="5"/>
        <v>24</v>
      </c>
      <c r="H13" t="str">
        <f t="shared" si="1"/>
        <v>2400 MATERIALES Y ARTICULOS DE CONSTRUCCION Y DE REPARACION</v>
      </c>
      <c r="I13" t="s">
        <v>420</v>
      </c>
      <c r="J13">
        <v>152</v>
      </c>
      <c r="K13" t="str">
        <f t="shared" si="2"/>
        <v>152 INDEMNIZACIONES</v>
      </c>
      <c r="L13" t="s">
        <v>59</v>
      </c>
      <c r="M13">
        <v>15201</v>
      </c>
      <c r="N13" t="str">
        <f t="shared" si="6"/>
        <v>15201 INDEMNIZACIONES</v>
      </c>
      <c r="O13" t="s">
        <v>60</v>
      </c>
    </row>
    <row r="14" spans="1:15">
      <c r="A14" t="str">
        <f t="shared" si="0"/>
        <v>R</v>
      </c>
      <c r="B14" t="str">
        <f t="shared" si="3"/>
        <v>R ESPECÍFICOS</v>
      </c>
      <c r="C14" t="s">
        <v>61</v>
      </c>
      <c r="G14" t="str">
        <f t="shared" si="5"/>
        <v>25</v>
      </c>
      <c r="H14" t="str">
        <f t="shared" si="1"/>
        <v>2500 PRODUCTOS QUIMICOS, FARMACEUTICOS Y DE LABORATORIO</v>
      </c>
      <c r="I14" t="s">
        <v>421</v>
      </c>
      <c r="J14">
        <v>154</v>
      </c>
      <c r="K14" t="str">
        <f t="shared" si="2"/>
        <v>154 PRESTACIONES CONTRACTUALES</v>
      </c>
      <c r="L14" t="s">
        <v>62</v>
      </c>
      <c r="M14">
        <v>15401</v>
      </c>
      <c r="N14" t="str">
        <f t="shared" si="6"/>
        <v>15401 PRESTACIONES CONTRACTUALES</v>
      </c>
      <c r="O14" t="s">
        <v>63</v>
      </c>
    </row>
    <row r="15" spans="1:15">
      <c r="A15" t="str">
        <f t="shared" si="0"/>
        <v>S</v>
      </c>
      <c r="B15" t="str">
        <f t="shared" si="3"/>
        <v>S SUJETOS A REGLAS DE OPERACIÓN</v>
      </c>
      <c r="C15" t="s">
        <v>64</v>
      </c>
      <c r="G15" t="str">
        <f t="shared" si="5"/>
        <v>26</v>
      </c>
      <c r="H15" t="str">
        <f t="shared" si="1"/>
        <v>2600 COMBUSTIBLES, LUBRICANTES Y ADITIVOS</v>
      </c>
      <c r="I15" t="s">
        <v>422</v>
      </c>
      <c r="J15">
        <v>161</v>
      </c>
      <c r="K15" t="str">
        <f t="shared" si="2"/>
        <v>161 PREVISIONES DE CARACTER LABORAL, ECONOMICA Y DE SEGURIDAD SOCIAL</v>
      </c>
      <c r="L15" t="s">
        <v>65</v>
      </c>
      <c r="M15">
        <v>16101</v>
      </c>
      <c r="N15" t="str">
        <f t="shared" si="6"/>
        <v>16101 PREVISIONES DE CARACTER LABORAL, ECONOMICA Y DE SEGURIDAD SOCIAL</v>
      </c>
      <c r="O15" t="s">
        <v>66</v>
      </c>
    </row>
    <row r="16" spans="1:15">
      <c r="A16" t="s">
        <v>1108</v>
      </c>
      <c r="B16" t="s">
        <v>1206</v>
      </c>
      <c r="G16" t="str">
        <f t="shared" si="5"/>
        <v>27</v>
      </c>
      <c r="H16" t="str">
        <f t="shared" si="1"/>
        <v>2700 VESTUARIO, BLANCOS, PRENDAS DE PROTECCION Y ARTICULOS DEPORTIVOS</v>
      </c>
      <c r="I16" t="s">
        <v>423</v>
      </c>
      <c r="J16">
        <v>171</v>
      </c>
      <c r="K16" t="str">
        <f t="shared" si="2"/>
        <v>171 ESTIMULOS</v>
      </c>
      <c r="L16" t="s">
        <v>67</v>
      </c>
      <c r="M16">
        <v>17101</v>
      </c>
      <c r="N16" t="str">
        <f t="shared" si="6"/>
        <v>17101 ESTIMULOS</v>
      </c>
      <c r="O16" t="s">
        <v>68</v>
      </c>
    </row>
    <row r="17" spans="1:15">
      <c r="A17" t="s">
        <v>1095</v>
      </c>
      <c r="B17" t="s">
        <v>1207</v>
      </c>
      <c r="G17" t="str">
        <f t="shared" si="5"/>
        <v>28</v>
      </c>
      <c r="H17" t="str">
        <f t="shared" si="1"/>
        <v>2800 MATERIALES Y SUMINISTROS PARA SEGURIDAD</v>
      </c>
      <c r="I17" t="s">
        <v>424</v>
      </c>
      <c r="J17">
        <v>211</v>
      </c>
      <c r="K17" t="str">
        <f t="shared" si="2"/>
        <v>211 MATERIALES, UTILES Y EQUIPOS MENORES DE OFICINA</v>
      </c>
      <c r="L17" t="s">
        <v>69</v>
      </c>
      <c r="M17">
        <v>21101</v>
      </c>
      <c r="N17" t="str">
        <f t="shared" si="6"/>
        <v>21101 MATERIALES, UTILES Y EQUIPOS MENORES DE OFICINA</v>
      </c>
      <c r="O17" t="s">
        <v>70</v>
      </c>
    </row>
    <row r="18" spans="1:15">
      <c r="A18" t="s">
        <v>1063</v>
      </c>
      <c r="B18" t="s">
        <v>1208</v>
      </c>
      <c r="G18" t="str">
        <f t="shared" si="5"/>
        <v>29</v>
      </c>
      <c r="H18" t="str">
        <f t="shared" si="1"/>
        <v>2900 HERRAMIENTAS, REFACCIONES Y ACCESORIOS MENORES</v>
      </c>
      <c r="I18" t="s">
        <v>425</v>
      </c>
      <c r="J18">
        <v>212</v>
      </c>
      <c r="K18" t="str">
        <f t="shared" si="2"/>
        <v>212 MATERIALES Y UTILES DE IMPRESION Y REPRODUCCION</v>
      </c>
      <c r="L18" t="s">
        <v>71</v>
      </c>
      <c r="M18">
        <v>21201</v>
      </c>
      <c r="N18" t="str">
        <f t="shared" si="6"/>
        <v>21201 MATERIALES Y UTILES DE IMPRESION Y REPRODUCCION</v>
      </c>
      <c r="O18" t="s">
        <v>72</v>
      </c>
    </row>
    <row r="19" spans="1:15">
      <c r="G19" t="str">
        <f t="shared" si="5"/>
        <v>31</v>
      </c>
      <c r="H19" t="str">
        <f t="shared" si="1"/>
        <v>3100 SERVICIOS BASICOS</v>
      </c>
      <c r="I19" t="s">
        <v>426</v>
      </c>
      <c r="J19">
        <v>213</v>
      </c>
      <c r="K19" t="str">
        <f t="shared" si="2"/>
        <v>213 MATERIAL ESTADISTICO Y GEOGRAFICO</v>
      </c>
      <c r="L19" t="s">
        <v>73</v>
      </c>
      <c r="M19">
        <v>21301</v>
      </c>
      <c r="N19" t="str">
        <f t="shared" si="6"/>
        <v>21301 MATERIAL ESTADISTICO Y GEOGRAFICO</v>
      </c>
      <c r="O19" t="s">
        <v>74</v>
      </c>
    </row>
    <row r="20" spans="1:15">
      <c r="G20" t="str">
        <f t="shared" si="5"/>
        <v>32</v>
      </c>
      <c r="H20" t="str">
        <f t="shared" si="1"/>
        <v>3200 SERVICIOS DE ARRENDAMIENTO</v>
      </c>
      <c r="I20" t="s">
        <v>427</v>
      </c>
      <c r="J20">
        <v>214</v>
      </c>
      <c r="K20" t="str">
        <f t="shared" si="2"/>
        <v>214 MATERIALES, UTILES Y EQUIPOS MENORES DE TECNOLOGIAS DE LA INFORMACION Y COMUNICACIONES</v>
      </c>
      <c r="L20" t="s">
        <v>75</v>
      </c>
      <c r="M20">
        <v>21401</v>
      </c>
      <c r="N20" t="str">
        <f t="shared" si="6"/>
        <v>21401 MATERIALES, UTILES Y EQUIPOS MENORES DE TECNOLOGIAS DE LA INFORMACION Y COMUNICACIONES</v>
      </c>
      <c r="O20" t="s">
        <v>76</v>
      </c>
    </row>
    <row r="21" spans="1:15">
      <c r="G21" t="str">
        <f t="shared" si="5"/>
        <v>33</v>
      </c>
      <c r="H21" t="str">
        <f t="shared" si="1"/>
        <v>3300 SERVICIOS PROFESIONALES, CIENTIFICOS, TECNICOS Y OTROS SERVICIOS</v>
      </c>
      <c r="I21" t="s">
        <v>428</v>
      </c>
      <c r="J21">
        <v>215</v>
      </c>
      <c r="K21" t="str">
        <f t="shared" si="2"/>
        <v>215 MATERIAL IMPRESO E INFORMACION DIGITAL</v>
      </c>
      <c r="L21" t="s">
        <v>77</v>
      </c>
      <c r="M21">
        <v>21501</v>
      </c>
      <c r="N21" t="str">
        <f t="shared" si="6"/>
        <v>21501 MATERIAL IMPRESO E INFORMACION DIGITAL</v>
      </c>
      <c r="O21" t="s">
        <v>78</v>
      </c>
    </row>
    <row r="22" spans="1:15">
      <c r="G22" t="str">
        <f t="shared" si="5"/>
        <v>34</v>
      </c>
      <c r="H22" t="str">
        <f t="shared" si="1"/>
        <v>3400 SERVICIOS FINANCIEROS, BANCARIOS Y COMERCIALES</v>
      </c>
      <c r="I22" t="s">
        <v>429</v>
      </c>
      <c r="J22">
        <v>216</v>
      </c>
      <c r="K22" t="str">
        <f t="shared" si="2"/>
        <v>216 MATERIAL DE LIMPIEZA</v>
      </c>
      <c r="L22" t="s">
        <v>79</v>
      </c>
      <c r="M22">
        <v>21601</v>
      </c>
      <c r="N22" t="str">
        <f t="shared" si="6"/>
        <v>21601 MATERIAL DE LIMPIEZA</v>
      </c>
      <c r="O22" t="s">
        <v>80</v>
      </c>
    </row>
    <row r="23" spans="1:15">
      <c r="G23" t="str">
        <f t="shared" si="5"/>
        <v>35</v>
      </c>
      <c r="H23" t="str">
        <f t="shared" si="1"/>
        <v>3500 SERVICIOS DE INSTALACION, REPARACION, MANTENIMIENTO Y CONSERVACION</v>
      </c>
      <c r="I23" t="s">
        <v>430</v>
      </c>
      <c r="J23">
        <v>217</v>
      </c>
      <c r="K23" t="str">
        <f t="shared" si="2"/>
        <v>217 MATERIALES Y UTILES DE ENSEÑANZA</v>
      </c>
      <c r="L23" t="s">
        <v>81</v>
      </c>
      <c r="M23">
        <v>21701</v>
      </c>
      <c r="N23" t="str">
        <f t="shared" si="6"/>
        <v>21701 MATERIALES Y UTILES DE ENSEÑANZA</v>
      </c>
      <c r="O23" t="s">
        <v>82</v>
      </c>
    </row>
    <row r="24" spans="1:15">
      <c r="G24" t="str">
        <f t="shared" si="5"/>
        <v>36</v>
      </c>
      <c r="H24" t="str">
        <f t="shared" si="1"/>
        <v>3600 SERVICIOS DE COMUNICACION SOCIAL Y PUBLICIDAD</v>
      </c>
      <c r="I24" t="s">
        <v>431</v>
      </c>
      <c r="J24">
        <v>218</v>
      </c>
      <c r="K24" t="str">
        <f t="shared" si="2"/>
        <v>218 MATERIALES PARA EL REGISTRO E IDENTIFICACION DE BIENES Y PERSONAS</v>
      </c>
      <c r="L24" t="s">
        <v>83</v>
      </c>
      <c r="M24">
        <v>21801</v>
      </c>
      <c r="N24" t="str">
        <f t="shared" si="6"/>
        <v>21801 MATERIALES PARA EL REGISTRO E IDENTIFICACION DE BIENES Y PERSONAS</v>
      </c>
      <c r="O24" t="s">
        <v>84</v>
      </c>
    </row>
    <row r="25" spans="1:15">
      <c r="G25" t="str">
        <f t="shared" si="5"/>
        <v>37</v>
      </c>
      <c r="H25" t="str">
        <f t="shared" si="1"/>
        <v>3700 SERVICIOS DE TRASLADO Y VIATICOS</v>
      </c>
      <c r="I25" t="s">
        <v>432</v>
      </c>
      <c r="J25">
        <v>221</v>
      </c>
      <c r="K25" t="str">
        <f t="shared" si="2"/>
        <v>221 PRODUCTOS ALIMENTICIOS PARA PERSONAS</v>
      </c>
      <c r="L25" t="s">
        <v>85</v>
      </c>
      <c r="M25">
        <v>22101</v>
      </c>
      <c r="N25" t="str">
        <f t="shared" si="6"/>
        <v>22101 PRODUCTOS ALIMENTICIOS PARA PERSONAS</v>
      </c>
      <c r="O25" t="s">
        <v>86</v>
      </c>
    </row>
    <row r="26" spans="1:15">
      <c r="G26" t="str">
        <f t="shared" si="5"/>
        <v>38</v>
      </c>
      <c r="H26" t="str">
        <f t="shared" si="1"/>
        <v>3800 SERVICIOS OFICIALES</v>
      </c>
      <c r="I26" t="s">
        <v>433</v>
      </c>
      <c r="J26">
        <v>222</v>
      </c>
      <c r="K26" t="str">
        <f t="shared" si="2"/>
        <v>222 PRODUCTOS ALIMENTICIOS PARA ANIMALES</v>
      </c>
      <c r="L26" t="s">
        <v>87</v>
      </c>
      <c r="M26">
        <v>22201</v>
      </c>
      <c r="N26" t="str">
        <f t="shared" si="6"/>
        <v>22201 PRODUCTOS ALIMENTICIOS PARA ANIMALES</v>
      </c>
      <c r="O26" t="s">
        <v>88</v>
      </c>
    </row>
    <row r="27" spans="1:15">
      <c r="G27" t="str">
        <f t="shared" si="5"/>
        <v>39</v>
      </c>
      <c r="H27" t="str">
        <f t="shared" si="1"/>
        <v>3900 OTROS SERVICIOS GENERALES</v>
      </c>
      <c r="I27" t="s">
        <v>434</v>
      </c>
      <c r="J27">
        <v>223</v>
      </c>
      <c r="K27" t="str">
        <f t="shared" si="2"/>
        <v>223 UTENSILIOS PARA EL SERVICIO DE ALIMENTACION</v>
      </c>
      <c r="L27" t="s">
        <v>89</v>
      </c>
      <c r="M27">
        <v>22301</v>
      </c>
      <c r="N27" t="str">
        <f t="shared" si="6"/>
        <v>22301 UTENSILIOS PARA EL SERVICIO DE ALIMENTACION</v>
      </c>
      <c r="O27" t="s">
        <v>90</v>
      </c>
    </row>
    <row r="28" spans="1:15">
      <c r="G28" t="str">
        <f t="shared" si="5"/>
        <v>41</v>
      </c>
      <c r="H28" t="str">
        <f t="shared" si="1"/>
        <v>4100 TRANSFERENCIAS INTERNAS Y ASIGNACIONES AL SECTOR PUBLICO</v>
      </c>
      <c r="I28" t="s">
        <v>435</v>
      </c>
      <c r="J28">
        <v>235</v>
      </c>
      <c r="K28" t="str">
        <f t="shared" si="2"/>
        <v>235 PRODUCTOS QUIMICOS, FARMACEUTICOS Y DE LABORATORIO ADQUIRIDOS COMO MATERIA PRIMA</v>
      </c>
      <c r="L28" t="s">
        <v>91</v>
      </c>
      <c r="M28">
        <v>23501</v>
      </c>
      <c r="N28" t="str">
        <f t="shared" si="6"/>
        <v>23501 PRODUCTOS QUIMICOS, FARMACEUTICOS Y DE LABORATORIO ADQUIRIDOS COMO MATERIA PRIMA</v>
      </c>
      <c r="O28" t="s">
        <v>92</v>
      </c>
    </row>
    <row r="29" spans="1:15">
      <c r="G29" t="str">
        <f t="shared" si="5"/>
        <v>42</v>
      </c>
      <c r="H29" t="str">
        <f t="shared" si="1"/>
        <v>4200 TRANSFERENCIAS AL RESTO DEL SECTOR PUBLICO</v>
      </c>
      <c r="I29" t="s">
        <v>436</v>
      </c>
      <c r="J29">
        <v>241</v>
      </c>
      <c r="K29" t="str">
        <f t="shared" si="2"/>
        <v>241 PRODUCTOS MINERALES NO METALICOS</v>
      </c>
      <c r="L29" t="s">
        <v>93</v>
      </c>
      <c r="M29">
        <v>24101</v>
      </c>
      <c r="N29" t="str">
        <f t="shared" si="6"/>
        <v>24101 PRODUCTOS MINERALES NO METALICOS</v>
      </c>
      <c r="O29" t="s">
        <v>94</v>
      </c>
    </row>
    <row r="30" spans="1:15">
      <c r="G30" t="str">
        <f t="shared" si="5"/>
        <v>43</v>
      </c>
      <c r="H30" t="str">
        <f t="shared" si="1"/>
        <v>4300 SUBSIDIOS Y SUBVENCIONES</v>
      </c>
      <c r="I30" t="s">
        <v>437</v>
      </c>
      <c r="J30">
        <v>242</v>
      </c>
      <c r="K30" t="str">
        <f t="shared" si="2"/>
        <v>242 CEMENTO Y PRODUCTOS DE CONCRETO</v>
      </c>
      <c r="L30" t="s">
        <v>95</v>
      </c>
      <c r="M30">
        <v>24201</v>
      </c>
      <c r="N30" t="str">
        <f t="shared" si="6"/>
        <v>24201 CEMENTO Y PRODUCTOS DE CONCRETO</v>
      </c>
      <c r="O30" t="s">
        <v>96</v>
      </c>
    </row>
    <row r="31" spans="1:15">
      <c r="G31" t="str">
        <f t="shared" si="5"/>
        <v>44</v>
      </c>
      <c r="H31" t="str">
        <f t="shared" si="1"/>
        <v>4400 AYUDAS SOCIALES</v>
      </c>
      <c r="I31" t="s">
        <v>438</v>
      </c>
      <c r="J31">
        <v>243</v>
      </c>
      <c r="K31" t="str">
        <f t="shared" si="2"/>
        <v>243 CAL, YESO Y PRODUCTOS DE YESO</v>
      </c>
      <c r="L31" t="s">
        <v>97</v>
      </c>
      <c r="M31">
        <v>24301</v>
      </c>
      <c r="N31" t="str">
        <f t="shared" si="6"/>
        <v>24301 CAL, YESO Y PRODUCTOS DE YESO</v>
      </c>
      <c r="O31" t="s">
        <v>98</v>
      </c>
    </row>
    <row r="32" spans="1:15">
      <c r="G32" t="str">
        <f t="shared" si="5"/>
        <v>46</v>
      </c>
      <c r="H32" t="str">
        <f t="shared" si="1"/>
        <v>4600 TRANSFERENCIAS A FIDEICOMISOS, MANDATOS Y OTROS ANALOGOS</v>
      </c>
      <c r="I32" t="s">
        <v>439</v>
      </c>
      <c r="J32">
        <v>244</v>
      </c>
      <c r="K32" t="str">
        <f t="shared" si="2"/>
        <v>244 MADERA Y PRODUCTOS DE MADERA</v>
      </c>
      <c r="L32" t="s">
        <v>99</v>
      </c>
      <c r="M32">
        <v>24401</v>
      </c>
      <c r="N32" t="str">
        <f t="shared" si="6"/>
        <v>24401 MADERA Y PRODUCTOS DE MADERA</v>
      </c>
      <c r="O32" t="s">
        <v>100</v>
      </c>
    </row>
    <row r="33" spans="7:15">
      <c r="G33" t="str">
        <f t="shared" si="5"/>
        <v>48</v>
      </c>
      <c r="H33" t="str">
        <f t="shared" si="1"/>
        <v>4800 DONATIVOS</v>
      </c>
      <c r="I33" t="s">
        <v>440</v>
      </c>
      <c r="J33">
        <v>245</v>
      </c>
      <c r="K33" t="str">
        <f t="shared" si="2"/>
        <v>245 VIDRIO Y PRODUCTOS DE VIDRIO</v>
      </c>
      <c r="L33" t="s">
        <v>101</v>
      </c>
      <c r="M33">
        <v>24501</v>
      </c>
      <c r="N33" t="str">
        <f t="shared" si="6"/>
        <v>24501 VIDRIO Y PRODUCTOS DE VIDRIO</v>
      </c>
      <c r="O33" t="s">
        <v>102</v>
      </c>
    </row>
    <row r="34" spans="7:15">
      <c r="G34" t="str">
        <f t="shared" si="5"/>
        <v>49</v>
      </c>
      <c r="H34" t="str">
        <f t="shared" si="1"/>
        <v>4900 TRANSFERENCIAS AL EXTERIOR</v>
      </c>
      <c r="I34" t="s">
        <v>441</v>
      </c>
      <c r="J34">
        <v>246</v>
      </c>
      <c r="K34" t="str">
        <f t="shared" si="2"/>
        <v>246 MATERIAL ELECTRICO Y ELECTRONICO</v>
      </c>
      <c r="L34" t="s">
        <v>103</v>
      </c>
      <c r="M34">
        <v>24601</v>
      </c>
      <c r="N34" t="str">
        <f t="shared" si="6"/>
        <v>24601 MATERIAL ELECTRICO Y ELECTRONICO</v>
      </c>
      <c r="O34" t="s">
        <v>104</v>
      </c>
    </row>
    <row r="35" spans="7:15">
      <c r="G35" t="str">
        <f t="shared" si="5"/>
        <v>51</v>
      </c>
      <c r="H35" t="str">
        <f t="shared" si="1"/>
        <v>5100 MOBILIARIO Y EQUIPO DE ADMINISTRACION</v>
      </c>
      <c r="I35" t="s">
        <v>442</v>
      </c>
      <c r="J35">
        <v>247</v>
      </c>
      <c r="K35" t="str">
        <f t="shared" si="2"/>
        <v>247 ARTICULOS METALICOS PARA LA CONSTRUCCION</v>
      </c>
      <c r="L35" t="s">
        <v>105</v>
      </c>
      <c r="M35">
        <v>24701</v>
      </c>
      <c r="N35" t="str">
        <f t="shared" si="6"/>
        <v>24701 ARTICULOS METALICOS PARA LA CONSTRUCCION</v>
      </c>
      <c r="O35" t="s">
        <v>106</v>
      </c>
    </row>
    <row r="36" spans="7:15">
      <c r="G36" t="str">
        <f t="shared" si="5"/>
        <v>52</v>
      </c>
      <c r="H36" t="str">
        <f t="shared" si="1"/>
        <v>5200 MOBILIARIO Y EQUIPO EDUCACIONAL Y RECREATIVO</v>
      </c>
      <c r="I36" t="s">
        <v>443</v>
      </c>
      <c r="J36">
        <v>248</v>
      </c>
      <c r="K36" t="str">
        <f t="shared" si="2"/>
        <v>248 MATERIALES COMPLEMENTARIOS</v>
      </c>
      <c r="L36" t="s">
        <v>107</v>
      </c>
      <c r="M36">
        <v>24801</v>
      </c>
      <c r="N36" t="str">
        <f t="shared" si="6"/>
        <v>24801 MATERIALES COMPLEMENTARIOS</v>
      </c>
      <c r="O36" t="s">
        <v>108</v>
      </c>
    </row>
    <row r="37" spans="7:15">
      <c r="G37" t="str">
        <f t="shared" si="5"/>
        <v>53</v>
      </c>
      <c r="H37" t="str">
        <f t="shared" si="1"/>
        <v>5300 EQUIPO E INSTRUMENTAL MEDICO Y DE LABORATORIO</v>
      </c>
      <c r="I37" t="s">
        <v>444</v>
      </c>
      <c r="J37">
        <v>249</v>
      </c>
      <c r="K37" t="str">
        <f t="shared" si="2"/>
        <v>249 OTROS MATERIALES Y ARTICULOS DE CONSTRUCCION Y REPARACION</v>
      </c>
      <c r="L37" t="s">
        <v>109</v>
      </c>
      <c r="M37">
        <v>24901</v>
      </c>
      <c r="N37" t="str">
        <f t="shared" si="6"/>
        <v>24901 OTROS MATERIALES Y ARTICULOS DE CONSTRUCCION Y REPARACION</v>
      </c>
      <c r="O37" t="s">
        <v>110</v>
      </c>
    </row>
    <row r="38" spans="7:15">
      <c r="G38" t="str">
        <f t="shared" si="5"/>
        <v>54</v>
      </c>
      <c r="H38" t="str">
        <f t="shared" si="1"/>
        <v>5400 VEHICULOS Y EQUIPO DE TRANSPORTE</v>
      </c>
      <c r="I38" t="s">
        <v>445</v>
      </c>
      <c r="J38">
        <v>251</v>
      </c>
      <c r="K38" t="str">
        <f t="shared" si="2"/>
        <v>251 PRODUCTOS QUIMICOS BASICOS</v>
      </c>
      <c r="L38" t="s">
        <v>111</v>
      </c>
      <c r="M38">
        <v>25101</v>
      </c>
      <c r="N38" t="str">
        <f t="shared" si="6"/>
        <v>25101 PRODUCTOS QUIMICOS BASICOS</v>
      </c>
      <c r="O38" t="s">
        <v>112</v>
      </c>
    </row>
    <row r="39" spans="7:15">
      <c r="G39" t="str">
        <f t="shared" si="5"/>
        <v>55</v>
      </c>
      <c r="H39" t="str">
        <f t="shared" si="1"/>
        <v>5500 EQUIPO DE DEFENSA Y SEGURIDAD</v>
      </c>
      <c r="I39" t="s">
        <v>446</v>
      </c>
      <c r="J39">
        <v>252</v>
      </c>
      <c r="K39" t="str">
        <f t="shared" si="2"/>
        <v>252 FERTILIZANTES, PESTICIDAS Y OTROS AGROQUIMICOS</v>
      </c>
      <c r="L39" t="s">
        <v>113</v>
      </c>
      <c r="M39">
        <v>25201</v>
      </c>
      <c r="N39" t="str">
        <f t="shared" si="6"/>
        <v>25201 FERTILIZANTES, PESTICIDAS Y OTROS AGROQUIMICOS</v>
      </c>
      <c r="O39" t="s">
        <v>114</v>
      </c>
    </row>
    <row r="40" spans="7:15">
      <c r="G40" t="str">
        <f t="shared" si="5"/>
        <v>56</v>
      </c>
      <c r="H40" t="str">
        <f t="shared" si="1"/>
        <v>5600 MAQUINARIA, OTROS EQUIPOS Y HERRAMIENTAS</v>
      </c>
      <c r="I40" t="s">
        <v>447</v>
      </c>
      <c r="J40">
        <v>253</v>
      </c>
      <c r="K40" t="str">
        <f t="shared" si="2"/>
        <v>253 MEDICINAS Y PRODUCTOS FARMACEUTICOS</v>
      </c>
      <c r="L40" t="s">
        <v>115</v>
      </c>
      <c r="M40">
        <v>25301</v>
      </c>
      <c r="N40" t="str">
        <f t="shared" si="6"/>
        <v>25301 MEDICINAS Y PRODUCTOS FARMACEUTICOS</v>
      </c>
      <c r="O40" t="s">
        <v>116</v>
      </c>
    </row>
    <row r="41" spans="7:15">
      <c r="G41" t="str">
        <f t="shared" si="5"/>
        <v>58</v>
      </c>
      <c r="H41" t="str">
        <f t="shared" si="1"/>
        <v>5800 BIENES INMUEBLES</v>
      </c>
      <c r="I41" t="s">
        <v>448</v>
      </c>
      <c r="J41">
        <v>254</v>
      </c>
      <c r="K41" t="str">
        <f t="shared" si="2"/>
        <v>254 MATERIALES, ACCESORIOS Y SUMINISTROS MEDICOS</v>
      </c>
      <c r="L41" t="s">
        <v>117</v>
      </c>
      <c r="M41">
        <v>25401</v>
      </c>
      <c r="N41" t="str">
        <f t="shared" si="6"/>
        <v>25401 MATERIALES, ACCESORIOS Y SUMINISTROS MEDICOS</v>
      </c>
      <c r="O41" t="s">
        <v>118</v>
      </c>
    </row>
    <row r="42" spans="7:15">
      <c r="G42" t="str">
        <f t="shared" si="5"/>
        <v>59</v>
      </c>
      <c r="H42" t="str">
        <f t="shared" si="1"/>
        <v>5900 ACTIVOS INTANGIBLES</v>
      </c>
      <c r="I42" t="s">
        <v>449</v>
      </c>
      <c r="J42">
        <v>255</v>
      </c>
      <c r="K42" t="str">
        <f t="shared" si="2"/>
        <v>255 MATERIALES, ACCESORIOS Y SUMINISTROS DE LABORATORIO</v>
      </c>
      <c r="L42" t="s">
        <v>119</v>
      </c>
      <c r="M42">
        <v>25501</v>
      </c>
      <c r="N42" t="str">
        <f t="shared" si="6"/>
        <v>25501 MATERIALES, ACCESORIOS Y SUMINISTROS DE LABORATORIO</v>
      </c>
      <c r="O42" t="s">
        <v>120</v>
      </c>
    </row>
    <row r="43" spans="7:15">
      <c r="G43" t="str">
        <f t="shared" si="5"/>
        <v>61</v>
      </c>
      <c r="H43" t="str">
        <f t="shared" si="1"/>
        <v>6100 OBRA PUBLICA EN BIENES DE DOMINIO PUBLICO</v>
      </c>
      <c r="I43" t="s">
        <v>450</v>
      </c>
      <c r="J43">
        <v>256</v>
      </c>
      <c r="K43" t="str">
        <f t="shared" si="2"/>
        <v>256 FIBRAS SINTETICAS, HULES, PLASTICOS Y DERIVADOS</v>
      </c>
      <c r="L43" t="s">
        <v>121</v>
      </c>
      <c r="M43">
        <v>25601</v>
      </c>
      <c r="N43" t="str">
        <f t="shared" si="6"/>
        <v>25601 FIBRAS SINTETICAS, HULES, PLASTICOS Y DERIVADOS</v>
      </c>
      <c r="O43" t="s">
        <v>122</v>
      </c>
    </row>
    <row r="44" spans="7:15">
      <c r="G44" t="str">
        <f t="shared" si="5"/>
        <v>62</v>
      </c>
      <c r="H44" t="str">
        <f t="shared" si="1"/>
        <v>6200 OBRA PUBLICA EN BIENES PROPIOS</v>
      </c>
      <c r="I44" t="s">
        <v>451</v>
      </c>
      <c r="J44">
        <v>259</v>
      </c>
      <c r="K44" t="str">
        <f t="shared" si="2"/>
        <v>259 OTROS PRODUCTOS QUIMICOS</v>
      </c>
      <c r="L44" t="s">
        <v>123</v>
      </c>
      <c r="M44">
        <v>25901</v>
      </c>
      <c r="N44" t="str">
        <f t="shared" si="6"/>
        <v>25901 OTROS PRODUCTOS QUIMICOS</v>
      </c>
      <c r="O44" t="s">
        <v>124</v>
      </c>
    </row>
    <row r="45" spans="7:15">
      <c r="G45" t="str">
        <f t="shared" si="5"/>
        <v>79</v>
      </c>
      <c r="H45" t="str">
        <f t="shared" si="1"/>
        <v>7900 PROVISIONES PARA CONTINGENCIAS Y OTRAS EROGACIONES ESPECIALES</v>
      </c>
      <c r="I45" t="s">
        <v>452</v>
      </c>
      <c r="J45">
        <v>261</v>
      </c>
      <c r="K45" t="str">
        <f t="shared" si="2"/>
        <v>261 COMBUSTIBLES, LUBRICANTES Y ADITIVOS</v>
      </c>
      <c r="L45" t="s">
        <v>125</v>
      </c>
      <c r="M45">
        <v>26101</v>
      </c>
      <c r="N45" t="str">
        <f t="shared" si="6"/>
        <v>26101 COMBUSTIBLES, LUBRICANTES Y ADITIVOS</v>
      </c>
      <c r="O45" t="s">
        <v>126</v>
      </c>
    </row>
    <row r="46" spans="7:15">
      <c r="G46" t="str">
        <f t="shared" si="5"/>
        <v>91</v>
      </c>
      <c r="H46" t="str">
        <f t="shared" si="1"/>
        <v>9100 AMORTIZACION DE LA DEUDA PUBLICA</v>
      </c>
      <c r="I46" t="s">
        <v>453</v>
      </c>
      <c r="J46">
        <v>262</v>
      </c>
      <c r="K46" t="str">
        <f t="shared" si="2"/>
        <v>262 CARBON Y SUS DERIVADOS</v>
      </c>
      <c r="L46" t="s">
        <v>127</v>
      </c>
      <c r="M46">
        <v>26201</v>
      </c>
      <c r="N46" t="str">
        <f t="shared" si="6"/>
        <v>26201 CARBON Y SUS DERIVADOS</v>
      </c>
      <c r="O46" t="s">
        <v>128</v>
      </c>
    </row>
    <row r="47" spans="7:15">
      <c r="G47" t="str">
        <f t="shared" si="5"/>
        <v>92</v>
      </c>
      <c r="H47" t="str">
        <f t="shared" si="1"/>
        <v>9200 INTERESES DE LA DEUDA PÚBLICA</v>
      </c>
      <c r="I47" t="s">
        <v>454</v>
      </c>
      <c r="J47">
        <v>271</v>
      </c>
      <c r="K47" t="str">
        <f t="shared" si="2"/>
        <v>271 VESTUARIO Y UNIFORMES</v>
      </c>
      <c r="L47" t="s">
        <v>129</v>
      </c>
      <c r="M47">
        <v>27101</v>
      </c>
      <c r="N47" t="str">
        <f t="shared" si="6"/>
        <v>27101 VESTUARIO Y UNIFORMES</v>
      </c>
      <c r="O47" t="s">
        <v>130</v>
      </c>
    </row>
    <row r="48" spans="7:15">
      <c r="G48" t="str">
        <f t="shared" si="5"/>
        <v>94</v>
      </c>
      <c r="H48" t="str">
        <f t="shared" si="1"/>
        <v>9400 GASTOS DE LA DEUDA PÚBLICA</v>
      </c>
      <c r="I48" t="s">
        <v>455</v>
      </c>
      <c r="J48">
        <v>272</v>
      </c>
      <c r="K48" t="str">
        <f t="shared" si="2"/>
        <v>272 PRENDAS DE SEGURIDAD Y PROTECCION PERSONAL</v>
      </c>
      <c r="L48" t="s">
        <v>131</v>
      </c>
      <c r="M48">
        <v>27201</v>
      </c>
      <c r="N48" t="str">
        <f t="shared" si="6"/>
        <v>27201 PRENDAS DE SEGURIDAD Y PROTECCION PERSONAL</v>
      </c>
      <c r="O48" t="s">
        <v>132</v>
      </c>
    </row>
    <row r="49" spans="7:15">
      <c r="G49" t="str">
        <f t="shared" si="5"/>
        <v>99</v>
      </c>
      <c r="H49" t="str">
        <f t="shared" si="1"/>
        <v>9900 ADEUDOS DE EJERCICIOS FISCALES ANTERIORES (ADEFAS)</v>
      </c>
      <c r="I49" t="s">
        <v>456</v>
      </c>
      <c r="J49">
        <v>273</v>
      </c>
      <c r="K49" t="str">
        <f t="shared" si="2"/>
        <v>273 ARTICULOS DEPORTIVOS</v>
      </c>
      <c r="L49" t="s">
        <v>133</v>
      </c>
      <c r="M49">
        <v>27301</v>
      </c>
      <c r="N49" t="str">
        <f t="shared" si="6"/>
        <v>27301 ARTICULOS DEPORTIVOS</v>
      </c>
      <c r="O49" t="s">
        <v>134</v>
      </c>
    </row>
    <row r="50" spans="7:15">
      <c r="G50" t="str">
        <f t="shared" si="5"/>
        <v>57</v>
      </c>
      <c r="H50" t="str">
        <f t="shared" si="1"/>
        <v>5700 ACTIVOS BIOLOGICOS</v>
      </c>
      <c r="I50" t="s">
        <v>457</v>
      </c>
      <c r="J50">
        <v>274</v>
      </c>
      <c r="K50" t="str">
        <f t="shared" si="2"/>
        <v>274 PRODUCTOS TEXTILES</v>
      </c>
      <c r="L50" t="s">
        <v>135</v>
      </c>
      <c r="M50">
        <v>27401</v>
      </c>
      <c r="N50" t="str">
        <f t="shared" si="6"/>
        <v>27401 PRODUCTOS TEXTILES</v>
      </c>
      <c r="O50" t="s">
        <v>136</v>
      </c>
    </row>
    <row r="51" spans="7:15">
      <c r="G51" t="str">
        <f t="shared" si="5"/>
        <v>45</v>
      </c>
      <c r="H51" t="s">
        <v>1204</v>
      </c>
      <c r="I51" t="s">
        <v>1399</v>
      </c>
      <c r="J51">
        <v>275</v>
      </c>
      <c r="K51" t="str">
        <f t="shared" si="2"/>
        <v>275 BLANCOS Y OTROS PRODUCTOS TEXTILES, EXCEPTO PRENDAS DE VESTIR</v>
      </c>
      <c r="L51" t="s">
        <v>137</v>
      </c>
      <c r="M51">
        <v>27501</v>
      </c>
      <c r="N51" t="str">
        <f t="shared" si="6"/>
        <v>27501 BLANCOS Y OTROS PRODUCTOS TEXTILES, EXCEPTO PRENDAS DE VESTIR</v>
      </c>
      <c r="O51" t="s">
        <v>138</v>
      </c>
    </row>
    <row r="52" spans="7:15">
      <c r="G52" t="str">
        <f t="shared" si="5"/>
        <v>18</v>
      </c>
      <c r="H52" t="s">
        <v>1567</v>
      </c>
      <c r="I52" t="s">
        <v>1568</v>
      </c>
      <c r="J52">
        <v>282</v>
      </c>
      <c r="K52" t="str">
        <f t="shared" si="2"/>
        <v>282 MATERIALES DE SEGURIDAD PUBLICA</v>
      </c>
      <c r="L52" t="s">
        <v>139</v>
      </c>
      <c r="M52">
        <v>28201</v>
      </c>
      <c r="N52" t="str">
        <f t="shared" si="6"/>
        <v>28201 MATERIALES DE SEGURIDAD PUBLICA</v>
      </c>
      <c r="O52" t="s">
        <v>140</v>
      </c>
    </row>
    <row r="53" spans="7:15">
      <c r="J53">
        <v>283</v>
      </c>
      <c r="K53" t="str">
        <f t="shared" si="2"/>
        <v>283 PRENDAS DE PROTECCION PARA SEGURIDAD PUBLICA Y NACIONAL</v>
      </c>
      <c r="L53" t="s">
        <v>141</v>
      </c>
      <c r="M53">
        <v>28301</v>
      </c>
      <c r="N53" t="str">
        <f t="shared" si="6"/>
        <v>28301 PRENDAS DE PROTECCION PARA SEGURIDAD PUBLICA Y NACIONAL</v>
      </c>
      <c r="O53" t="s">
        <v>142</v>
      </c>
    </row>
    <row r="54" spans="7:15">
      <c r="J54">
        <v>291</v>
      </c>
      <c r="K54" t="str">
        <f t="shared" si="2"/>
        <v>291 HERRAMIENTAS MENORES</v>
      </c>
      <c r="L54" t="s">
        <v>143</v>
      </c>
      <c r="M54">
        <v>29101</v>
      </c>
      <c r="N54" t="str">
        <f t="shared" si="6"/>
        <v>29101 HERRAMIENTAS MENORES</v>
      </c>
      <c r="O54" t="s">
        <v>144</v>
      </c>
    </row>
    <row r="55" spans="7:15">
      <c r="J55">
        <v>292</v>
      </c>
      <c r="K55" t="str">
        <f t="shared" si="2"/>
        <v>292 REFACCIONES Y ACCESORIOS MENORES DE EDIFICIOS</v>
      </c>
      <c r="L55" t="s">
        <v>145</v>
      </c>
      <c r="M55">
        <v>29201</v>
      </c>
      <c r="N55" t="str">
        <f t="shared" si="6"/>
        <v>29201 REFACCIONES Y ACCESORIOS MENORES DE EDIFICIOS</v>
      </c>
      <c r="O55" t="s">
        <v>146</v>
      </c>
    </row>
    <row r="56" spans="7:15">
      <c r="J56">
        <v>293</v>
      </c>
      <c r="K56" t="str">
        <f t="shared" si="2"/>
        <v>293 REFACCIONES Y ACCESORIOS MENORES DE MOBILIARIO Y EQUIPO DE ADMINISTRACION, EDUCACIONAL Y RECREATIVO</v>
      </c>
      <c r="L56" t="s">
        <v>147</v>
      </c>
      <c r="M56">
        <v>29301</v>
      </c>
      <c r="N56" t="str">
        <f t="shared" si="6"/>
        <v>29301 REFACCIONES Y ACCESORIOS MENORES DE MOBILIARIO Y EQUIPO DE ADMINISTRACION, EDUCACIONAL Y RECREATIVO</v>
      </c>
      <c r="O56" t="s">
        <v>148</v>
      </c>
    </row>
    <row r="57" spans="7:15">
      <c r="J57">
        <v>294</v>
      </c>
      <c r="K57" t="str">
        <f t="shared" si="2"/>
        <v>294 REFACCIONES Y ACCESORIOS MENORES DE EQUIPO DE COMPUTO Y TECNOLOGIAS DE LA INFORMACION</v>
      </c>
      <c r="L57" t="s">
        <v>149</v>
      </c>
      <c r="M57">
        <v>29401</v>
      </c>
      <c r="N57" t="str">
        <f t="shared" si="6"/>
        <v>29401 REFACCIONES Y ACCESORIOS MENORES DE EQUIPO DE COMPUTO Y TECNOLOGIAS DE LA INFORMACION</v>
      </c>
      <c r="O57" t="s">
        <v>150</v>
      </c>
    </row>
    <row r="58" spans="7:15">
      <c r="J58">
        <v>295</v>
      </c>
      <c r="K58" t="str">
        <f t="shared" si="2"/>
        <v>295 REFACCIONES Y ACCESORIOS MENORES DE EQUIPO E INSTRUMENTAL MEDICO Y DE LABORATORIO</v>
      </c>
      <c r="L58" t="s">
        <v>151</v>
      </c>
      <c r="M58">
        <v>29501</v>
      </c>
      <c r="N58" t="str">
        <f t="shared" si="6"/>
        <v>29501 REFACCIONES Y ACCESORIOS MENORES DE EQUIPO E INSTRUMENTAL MEDICO Y DE LABORATORIO</v>
      </c>
      <c r="O58" t="s">
        <v>152</v>
      </c>
    </row>
    <row r="59" spans="7:15">
      <c r="J59">
        <v>296</v>
      </c>
      <c r="K59" t="str">
        <f t="shared" si="2"/>
        <v>296 REFACCIONES Y ACCESORIOS MENORES DE EQUIPO DE TRANSPORTE</v>
      </c>
      <c r="L59" t="s">
        <v>153</v>
      </c>
      <c r="M59">
        <v>29601</v>
      </c>
      <c r="N59" t="str">
        <f t="shared" si="6"/>
        <v>29601 REFACCIONES Y ACCESORIOS MENORES DE EQUIPO DE TRANSPORTE</v>
      </c>
      <c r="O59" t="s">
        <v>154</v>
      </c>
    </row>
    <row r="60" spans="7:15">
      <c r="J60">
        <v>298</v>
      </c>
      <c r="K60" t="str">
        <f t="shared" si="2"/>
        <v>298 REFACCIONES Y ACCESORIOS MENORES DE MAQUINARIA Y OTROS EQUIPOS</v>
      </c>
      <c r="L60" t="s">
        <v>155</v>
      </c>
      <c r="M60">
        <v>29801</v>
      </c>
      <c r="N60" t="str">
        <f t="shared" si="6"/>
        <v>29801 REFACCIONES Y ACCESORIOS MENORES DE MAQUINARIA Y OTROS EQUIPOS</v>
      </c>
      <c r="O60" t="s">
        <v>156</v>
      </c>
    </row>
    <row r="61" spans="7:15">
      <c r="J61">
        <v>299</v>
      </c>
      <c r="K61" t="str">
        <f t="shared" si="2"/>
        <v>299 REFACCIONES Y ACCESORIOS MENORES OTROS BIENES MUEBLES</v>
      </c>
      <c r="L61" t="s">
        <v>157</v>
      </c>
      <c r="M61">
        <v>29901</v>
      </c>
      <c r="N61" t="str">
        <f t="shared" si="6"/>
        <v>29901 REFACCIONES Y ACCESORIOS MENORES OTROS BIENES MUEBLES</v>
      </c>
      <c r="O61" t="s">
        <v>158</v>
      </c>
    </row>
    <row r="62" spans="7:15">
      <c r="J62">
        <v>311</v>
      </c>
      <c r="K62" t="str">
        <f t="shared" si="2"/>
        <v>311 ENERGIA ELECTRICA</v>
      </c>
      <c r="L62" t="s">
        <v>159</v>
      </c>
      <c r="M62">
        <v>31101</v>
      </c>
      <c r="N62" t="str">
        <f t="shared" si="6"/>
        <v>31101 ENERGIA ELECTRICA</v>
      </c>
      <c r="O62" t="s">
        <v>160</v>
      </c>
    </row>
    <row r="63" spans="7:15">
      <c r="J63">
        <v>312</v>
      </c>
      <c r="K63" t="str">
        <f t="shared" si="2"/>
        <v>312 GAS</v>
      </c>
      <c r="L63" t="s">
        <v>161</v>
      </c>
      <c r="M63">
        <v>31201</v>
      </c>
      <c r="N63" t="str">
        <f t="shared" si="6"/>
        <v>31201 GAS</v>
      </c>
      <c r="O63" t="s">
        <v>162</v>
      </c>
    </row>
    <row r="64" spans="7:15">
      <c r="J64">
        <v>313</v>
      </c>
      <c r="K64" t="str">
        <f t="shared" si="2"/>
        <v>313 AGUA</v>
      </c>
      <c r="L64" t="s">
        <v>163</v>
      </c>
      <c r="M64">
        <v>31301</v>
      </c>
      <c r="N64" t="str">
        <f t="shared" si="6"/>
        <v>31301 AGUA</v>
      </c>
      <c r="O64" t="s">
        <v>164</v>
      </c>
    </row>
    <row r="65" spans="10:15">
      <c r="J65">
        <v>314</v>
      </c>
      <c r="K65" t="str">
        <f t="shared" si="2"/>
        <v>314 TELEFONIA TRADICIONAL</v>
      </c>
      <c r="L65" t="s">
        <v>165</v>
      </c>
      <c r="M65">
        <v>31401</v>
      </c>
      <c r="N65" t="str">
        <f t="shared" si="6"/>
        <v>31401 TELEFONIA TRADICIONAL</v>
      </c>
      <c r="O65" t="s">
        <v>166</v>
      </c>
    </row>
    <row r="66" spans="10:15">
      <c r="J66">
        <v>315</v>
      </c>
      <c r="K66" t="str">
        <f t="shared" si="2"/>
        <v>315 TELEFONIA CELULAR</v>
      </c>
      <c r="L66" t="s">
        <v>167</v>
      </c>
      <c r="M66">
        <v>31501</v>
      </c>
      <c r="N66" t="str">
        <f t="shared" si="6"/>
        <v>31501 TELEFONIA CELULAR</v>
      </c>
      <c r="O66" t="s">
        <v>168</v>
      </c>
    </row>
    <row r="67" spans="10:15">
      <c r="J67">
        <v>316</v>
      </c>
      <c r="K67" t="str">
        <f t="shared" si="2"/>
        <v>316 SERVICIOS DE TELECOMUNICACIONES Y SATELITES</v>
      </c>
      <c r="L67" t="s">
        <v>169</v>
      </c>
      <c r="M67">
        <v>31601</v>
      </c>
      <c r="N67" t="str">
        <f t="shared" si="6"/>
        <v>31601 SERVICIOS DE TELECOMUNICACIONES Y SATELITES</v>
      </c>
      <c r="O67" t="s">
        <v>170</v>
      </c>
    </row>
    <row r="68" spans="10:15">
      <c r="J68">
        <v>317</v>
      </c>
      <c r="K68" t="str">
        <f t="shared" ref="K68:K131" si="7">+MID(L68,20,22222)</f>
        <v>317 SERVICIOS DE ACCESO DE INTERNET, REDES Y PROCESAMIENTO DE INFORMACION</v>
      </c>
      <c r="L68" t="s">
        <v>171</v>
      </c>
      <c r="M68">
        <v>31701</v>
      </c>
      <c r="N68" t="str">
        <f t="shared" ref="N68:N131" si="8">MID(O68,22,222222)</f>
        <v>31701 SERVICIOS DE ACCESO DE INTERNET, REDES Y PROCESAMIENTO DE INFORMACION</v>
      </c>
      <c r="O68" t="s">
        <v>172</v>
      </c>
    </row>
    <row r="69" spans="10:15">
      <c r="J69">
        <v>318</v>
      </c>
      <c r="K69" t="str">
        <f t="shared" si="7"/>
        <v>318 SERVICIOS POSTALES Y TELEGRAFICOS</v>
      </c>
      <c r="L69" t="s">
        <v>173</v>
      </c>
      <c r="M69">
        <v>31801</v>
      </c>
      <c r="N69" t="str">
        <f t="shared" si="8"/>
        <v>31801 SERVICIOS POSTALES Y TELEGRAFICOS</v>
      </c>
      <c r="O69" t="s">
        <v>174</v>
      </c>
    </row>
    <row r="70" spans="10:15">
      <c r="J70">
        <v>319</v>
      </c>
      <c r="K70" t="str">
        <f t="shared" si="7"/>
        <v>319 SERVICIOS INTEGRALES Y OTROS SERVICIOS</v>
      </c>
      <c r="L70" t="s">
        <v>175</v>
      </c>
      <c r="M70">
        <v>31901</v>
      </c>
      <c r="N70" t="str">
        <f t="shared" si="8"/>
        <v>31901 SERVICIOS INTEGRALES Y OTROS SERVICIOS</v>
      </c>
      <c r="O70" t="s">
        <v>176</v>
      </c>
    </row>
    <row r="71" spans="10:15">
      <c r="J71">
        <v>322</v>
      </c>
      <c r="K71" t="str">
        <f t="shared" si="7"/>
        <v>322 ARRENDAMIENTO DE EDIFICIOS</v>
      </c>
      <c r="L71" t="s">
        <v>177</v>
      </c>
      <c r="M71">
        <v>32201</v>
      </c>
      <c r="N71" t="str">
        <f t="shared" si="8"/>
        <v>32201 ARRENDAMIENTO DE EDIFICIOS</v>
      </c>
      <c r="O71" t="s">
        <v>178</v>
      </c>
    </row>
    <row r="72" spans="10:15">
      <c r="J72">
        <v>323</v>
      </c>
      <c r="K72" t="str">
        <f t="shared" si="7"/>
        <v>323 ARRENDAMIENTO DE MOBILIARIO Y EQUIPO DE ADMINISTRACION, EDUCACIONAL Y RECREATIVO</v>
      </c>
      <c r="L72" t="s">
        <v>179</v>
      </c>
      <c r="M72">
        <v>32301</v>
      </c>
      <c r="N72" t="str">
        <f t="shared" si="8"/>
        <v>32301 ARRENDAMIENTO DE MOBILIARIO Y EQUIPO DE ADMINISTRACION, EDUCACIONAL Y RECREATIVO</v>
      </c>
      <c r="O72" t="s">
        <v>180</v>
      </c>
    </row>
    <row r="73" spans="10:15">
      <c r="J73">
        <v>324</v>
      </c>
      <c r="K73" t="str">
        <f t="shared" si="7"/>
        <v>324 ARRENDAMIENTO DE EQUIPO E INSTRUMENTAL MEDICO Y DE LABORATORIO</v>
      </c>
      <c r="L73" t="s">
        <v>181</v>
      </c>
      <c r="M73">
        <v>32401</v>
      </c>
      <c r="N73" t="str">
        <f t="shared" si="8"/>
        <v>32401 ARRENDAMIENTO DE EQUIPO E INSTRUMENTAL MEDICO Y DE LABORATORIO</v>
      </c>
      <c r="O73" t="s">
        <v>182</v>
      </c>
    </row>
    <row r="74" spans="10:15">
      <c r="J74">
        <v>325</v>
      </c>
      <c r="K74" t="str">
        <f t="shared" si="7"/>
        <v>325 ARRENDAMIENTO DE EQUIPO DE TRANSPORTE</v>
      </c>
      <c r="L74" t="s">
        <v>183</v>
      </c>
      <c r="M74">
        <v>32501</v>
      </c>
      <c r="N74" t="str">
        <f t="shared" si="8"/>
        <v>32501 ARRENDAMIENTO DE EQUIPO DE TRANSPORTE</v>
      </c>
      <c r="O74" t="s">
        <v>184</v>
      </c>
    </row>
    <row r="75" spans="10:15">
      <c r="J75">
        <v>326</v>
      </c>
      <c r="K75" t="str">
        <f t="shared" si="7"/>
        <v>326 ARRENDAMIENTO DE MAQUINARIA, OTROS EQUIPOS Y HERRAMIENTAS</v>
      </c>
      <c r="L75" t="s">
        <v>185</v>
      </c>
      <c r="M75">
        <v>32601</v>
      </c>
      <c r="N75" t="str">
        <f t="shared" si="8"/>
        <v>32601 ARRENDAMIENTO DE MAQUINARIA, OTROS EQUIPOS Y HERRAMIENTAS</v>
      </c>
      <c r="O75" t="s">
        <v>186</v>
      </c>
    </row>
    <row r="76" spans="10:15">
      <c r="J76">
        <v>327</v>
      </c>
      <c r="K76" t="str">
        <f t="shared" si="7"/>
        <v>327 ARRENDAMIENTO DE ACTIVOS INTANGIBLES</v>
      </c>
      <c r="L76" t="s">
        <v>187</v>
      </c>
      <c r="M76">
        <v>32701</v>
      </c>
      <c r="N76" t="str">
        <f t="shared" si="8"/>
        <v>32701 ARRENDAMIENTO DE ACTIVOS INTANGIBLES</v>
      </c>
      <c r="O76" t="s">
        <v>188</v>
      </c>
    </row>
    <row r="77" spans="10:15">
      <c r="J77">
        <v>329</v>
      </c>
      <c r="K77" t="str">
        <f t="shared" si="7"/>
        <v>329 OTROS ARRENDAMIENTOS</v>
      </c>
      <c r="L77" t="s">
        <v>189</v>
      </c>
      <c r="M77">
        <v>32901</v>
      </c>
      <c r="N77" t="str">
        <f t="shared" si="8"/>
        <v>32901 OTROS ARRENDAMIENTOS</v>
      </c>
      <c r="O77" t="s">
        <v>190</v>
      </c>
    </row>
    <row r="78" spans="10:15">
      <c r="J78">
        <v>331</v>
      </c>
      <c r="K78" t="str">
        <f t="shared" si="7"/>
        <v>331 SERVICIOS LEGALES, DE CONTABILIDAD, AUDITORIA Y RELACIONADOS</v>
      </c>
      <c r="L78" t="s">
        <v>191</v>
      </c>
      <c r="M78">
        <v>33101</v>
      </c>
      <c r="N78" t="str">
        <f t="shared" si="8"/>
        <v>33101 SERVICIOS LEGALES, DE CONTABILIDAD, AUDITORIA Y RELACIONADOS</v>
      </c>
      <c r="O78" t="s">
        <v>192</v>
      </c>
    </row>
    <row r="79" spans="10:15">
      <c r="J79">
        <v>332</v>
      </c>
      <c r="K79" t="str">
        <f t="shared" si="7"/>
        <v>332 SERVICIOS DE DISEÑO, ARQUITECTURA, INGENIERIA Y ACTIVIDADES RELACIONADAS</v>
      </c>
      <c r="L79" t="s">
        <v>193</v>
      </c>
      <c r="M79">
        <v>33201</v>
      </c>
      <c r="N79" t="str">
        <f t="shared" si="8"/>
        <v>33201 SERVICIOS DE DISEÑO, ARQUITECTURA, INGENIERIA Y ACTIVIDADES RELACIONADAS</v>
      </c>
      <c r="O79" t="s">
        <v>194</v>
      </c>
    </row>
    <row r="80" spans="10:15">
      <c r="J80">
        <v>333</v>
      </c>
      <c r="K80" t="str">
        <f t="shared" si="7"/>
        <v>333 SERVICIOS DE CONSULTORIA ADMINISTRATIVA, PROCESOS, TECNICA Y EN TECNOLOGIAS DE LA INFORMACION</v>
      </c>
      <c r="L80" t="s">
        <v>195</v>
      </c>
      <c r="M80">
        <v>33301</v>
      </c>
      <c r="N80" t="str">
        <f t="shared" si="8"/>
        <v>33301 SERVICIOS DE CONSULTORIA ADMINISTRATIVA, PROCESOS, TECNICA Y EN TECNOLOGIAS DE LA INFORMACION</v>
      </c>
      <c r="O80" t="s">
        <v>196</v>
      </c>
    </row>
    <row r="81" spans="10:15">
      <c r="J81">
        <v>334</v>
      </c>
      <c r="K81" t="str">
        <f t="shared" si="7"/>
        <v>334 SERVICIOS DE CAPACITACION</v>
      </c>
      <c r="L81" t="s">
        <v>197</v>
      </c>
      <c r="M81">
        <v>33401</v>
      </c>
      <c r="N81" t="str">
        <f t="shared" si="8"/>
        <v>33401 SERVICIOS DE CAPACITACION</v>
      </c>
      <c r="O81" t="s">
        <v>198</v>
      </c>
    </row>
    <row r="82" spans="10:15">
      <c r="J82">
        <v>335</v>
      </c>
      <c r="K82" t="str">
        <f t="shared" si="7"/>
        <v>335 SERVICIOS DE INVESTIGACION CIENTIFICA Y DESARROLLO</v>
      </c>
      <c r="L82" t="s">
        <v>199</v>
      </c>
      <c r="M82">
        <v>33501</v>
      </c>
      <c r="N82" t="str">
        <f t="shared" si="8"/>
        <v>33501 SERVICIOS DE INVESTIGACION CIENTIFICA Y DESARROLLO</v>
      </c>
      <c r="O82" t="s">
        <v>200</v>
      </c>
    </row>
    <row r="83" spans="10:15">
      <c r="J83">
        <v>336</v>
      </c>
      <c r="K83" t="str">
        <f t="shared" si="7"/>
        <v>336 SERVICIOS DE APOYO ADMINISTRATIVO, TRADUCCION, FOTOCOPIADO E IMPRESION</v>
      </c>
      <c r="L83" t="s">
        <v>201</v>
      </c>
      <c r="M83">
        <v>33601</v>
      </c>
      <c r="N83" t="str">
        <f t="shared" si="8"/>
        <v>33601 SERVICIOS DE APOYO ADMINISTRATIVO, TRADUCCION, FOTOCOPIADO E IMPRESION</v>
      </c>
      <c r="O83" t="s">
        <v>202</v>
      </c>
    </row>
    <row r="84" spans="10:15">
      <c r="J84">
        <v>337</v>
      </c>
      <c r="K84" t="str">
        <f t="shared" si="7"/>
        <v>337 SERVICIOS DE PROTECCION Y SEGURIDAD</v>
      </c>
      <c r="L84" t="s">
        <v>203</v>
      </c>
      <c r="M84">
        <v>33701</v>
      </c>
      <c r="N84" t="str">
        <f t="shared" si="8"/>
        <v>33701 SERVICIOS DE PROTECCION Y SEGURIDAD</v>
      </c>
      <c r="O84" t="s">
        <v>204</v>
      </c>
    </row>
    <row r="85" spans="10:15">
      <c r="J85">
        <v>339</v>
      </c>
      <c r="K85" t="str">
        <f t="shared" si="7"/>
        <v>339 SERVICIOS PROFESIONALES, CIENTIFICOS Y TECNICOS INTEGRALES</v>
      </c>
      <c r="L85" t="s">
        <v>205</v>
      </c>
      <c r="M85">
        <v>33901</v>
      </c>
      <c r="N85" t="str">
        <f t="shared" si="8"/>
        <v>33901 SERVICIOS PROFESIONALES, CIENTIFICOS Y TECNICOS INTEGRALES</v>
      </c>
      <c r="O85" t="s">
        <v>206</v>
      </c>
    </row>
    <row r="86" spans="10:15">
      <c r="J86">
        <v>341</v>
      </c>
      <c r="K86" t="str">
        <f t="shared" si="7"/>
        <v>341 SERVICIOS FINANCIEROS Y BANCARIOS</v>
      </c>
      <c r="L86" t="s">
        <v>207</v>
      </c>
      <c r="M86">
        <v>34101</v>
      </c>
      <c r="N86" t="str">
        <f t="shared" si="8"/>
        <v>34101 SERVICIOS FINANCIEROS Y BANCARIOS</v>
      </c>
      <c r="O86" t="s">
        <v>208</v>
      </c>
    </row>
    <row r="87" spans="10:15">
      <c r="J87">
        <v>342</v>
      </c>
      <c r="K87" t="str">
        <f t="shared" si="7"/>
        <v>342 SERVICIOS DE COBRANZA, INVESTIGACION CREDITICIA Y SIMILAR</v>
      </c>
      <c r="L87" t="s">
        <v>209</v>
      </c>
      <c r="M87">
        <v>34201</v>
      </c>
      <c r="N87" t="str">
        <f t="shared" si="8"/>
        <v>34201 SERVICIOS DE COBRANZA, INVESTIGACION CREDITICIA Y SIMILAR</v>
      </c>
      <c r="O87" t="s">
        <v>210</v>
      </c>
    </row>
    <row r="88" spans="10:15">
      <c r="J88">
        <v>343</v>
      </c>
      <c r="K88" t="str">
        <f t="shared" si="7"/>
        <v>343 SERVICIOS DE RECAUDACION, TRASLADO Y CUSTODIA DE VALORES</v>
      </c>
      <c r="L88" t="s">
        <v>211</v>
      </c>
      <c r="M88">
        <v>34301</v>
      </c>
      <c r="N88" t="str">
        <f t="shared" si="8"/>
        <v>34301 SERVICIOS DE RECAUDACION, TRASLADO Y CUSTODIA DE VALORES</v>
      </c>
      <c r="O88" t="s">
        <v>212</v>
      </c>
    </row>
    <row r="89" spans="10:15">
      <c r="J89">
        <v>344</v>
      </c>
      <c r="K89" t="str">
        <f t="shared" si="7"/>
        <v>344 SEGUROS DE RESPONSABILIDAD PATRIMONIAL Y FIANZAS</v>
      </c>
      <c r="L89" t="s">
        <v>213</v>
      </c>
      <c r="M89">
        <v>34401</v>
      </c>
      <c r="N89" t="str">
        <f t="shared" si="8"/>
        <v>34401 SEGUROS DE RESPONSABILIDAD PATRIMONIAL Y FIANZAS</v>
      </c>
      <c r="O89" t="s">
        <v>214</v>
      </c>
    </row>
    <row r="90" spans="10:15">
      <c r="J90">
        <v>345</v>
      </c>
      <c r="K90" t="str">
        <f t="shared" si="7"/>
        <v>345 SEGURO DE BIENES PATRIMONIALES</v>
      </c>
      <c r="L90" t="s">
        <v>215</v>
      </c>
      <c r="M90">
        <v>34501</v>
      </c>
      <c r="N90" t="str">
        <f t="shared" si="8"/>
        <v>34501 SEGURO DE BIENES PATRIMONIALES</v>
      </c>
      <c r="O90" t="s">
        <v>216</v>
      </c>
    </row>
    <row r="91" spans="10:15">
      <c r="J91">
        <v>346</v>
      </c>
      <c r="K91" t="str">
        <f t="shared" si="7"/>
        <v>346 ALMACENAJE, ENVASE Y EMBALAJE</v>
      </c>
      <c r="L91" t="s">
        <v>217</v>
      </c>
      <c r="M91">
        <v>34601</v>
      </c>
      <c r="N91" t="str">
        <f t="shared" si="8"/>
        <v>34601 ALMACENAJE, ENVASE Y EMBALAJE</v>
      </c>
      <c r="O91" t="s">
        <v>218</v>
      </c>
    </row>
    <row r="92" spans="10:15">
      <c r="J92">
        <v>347</v>
      </c>
      <c r="K92" t="str">
        <f t="shared" si="7"/>
        <v>347 FLETES Y MANIOBRAS</v>
      </c>
      <c r="L92" t="s">
        <v>219</v>
      </c>
      <c r="M92">
        <v>34701</v>
      </c>
      <c r="N92" t="str">
        <f t="shared" si="8"/>
        <v>34701 FLETES Y MANIOBRAS</v>
      </c>
      <c r="O92" t="s">
        <v>220</v>
      </c>
    </row>
    <row r="93" spans="10:15">
      <c r="J93">
        <v>351</v>
      </c>
      <c r="K93" t="str">
        <f t="shared" si="7"/>
        <v>351 CONSERVACION Y MANTENIMIENTO MENOR DE INMUEBLES</v>
      </c>
      <c r="L93" t="s">
        <v>221</v>
      </c>
      <c r="M93">
        <v>35101</v>
      </c>
      <c r="N93" t="str">
        <f t="shared" si="8"/>
        <v>35101 CONSERVACION Y MANTENIMIENTO MENOR DE INMUEBLES</v>
      </c>
      <c r="O93" t="s">
        <v>222</v>
      </c>
    </row>
    <row r="94" spans="10:15">
      <c r="J94">
        <v>352</v>
      </c>
      <c r="K94" t="str">
        <f t="shared" si="7"/>
        <v>352 INSTALACION, REPARACION Y MANTENIMIENTO DE MOBILIARIO Y EQUIPO DE ADMINISTRACION, EDUCACIONAL Y RECREATIVO</v>
      </c>
      <c r="L94" t="s">
        <v>223</v>
      </c>
      <c r="M94">
        <v>35201</v>
      </c>
      <c r="N94" t="str">
        <f t="shared" si="8"/>
        <v>35201 INSTALACION, REPARACION Y MANTENIMIENTO DE MOBILIARIO Y EQUIPO DE ADMINISTRACION, EDUCACIONAL Y RECREATIVO</v>
      </c>
      <c r="O94" t="s">
        <v>224</v>
      </c>
    </row>
    <row r="95" spans="10:15">
      <c r="J95">
        <v>353</v>
      </c>
      <c r="K95" t="str">
        <f t="shared" si="7"/>
        <v>353 INSTALACION, REPARACION Y MANTENIMIENTO DE EQUIPO DE COMPUTO Y TECNOLOGIA DE LA INFORMACION</v>
      </c>
      <c r="L95" t="s">
        <v>225</v>
      </c>
      <c r="M95">
        <v>35301</v>
      </c>
      <c r="N95" t="str">
        <f t="shared" si="8"/>
        <v>35301 INSTALACION, REPARACION Y MANTENIMIENTO DE EQUIPO DE COMPUTO Y TECNOLOGIA DE LA INFORMACION</v>
      </c>
      <c r="O95" t="s">
        <v>226</v>
      </c>
    </row>
    <row r="96" spans="10:15">
      <c r="J96">
        <v>355</v>
      </c>
      <c r="K96" t="str">
        <f t="shared" si="7"/>
        <v>355 REPARACION Y MANTENIMIENTO DE EQUIPO DE TRANSPORTE</v>
      </c>
      <c r="L96" t="s">
        <v>227</v>
      </c>
      <c r="M96">
        <v>35501</v>
      </c>
      <c r="N96" t="str">
        <f t="shared" si="8"/>
        <v>35501 REPARACION Y MANTENIMIENTO DE EQUIPO DE TRANSPORTE</v>
      </c>
      <c r="O96" t="s">
        <v>228</v>
      </c>
    </row>
    <row r="97" spans="10:15">
      <c r="J97">
        <v>357</v>
      </c>
      <c r="K97" t="str">
        <f t="shared" si="7"/>
        <v>357 INSTALACION, REPARACION Y MANTENIMIENTO DE MAQUINARIA, OTROS EQUIPOS Y HERRAMIENTA</v>
      </c>
      <c r="L97" t="s">
        <v>229</v>
      </c>
      <c r="M97">
        <v>35701</v>
      </c>
      <c r="N97" t="str">
        <f t="shared" si="8"/>
        <v>35701 INSTALACION, REPARACION Y MANTENIMIENTO DE MAQUINARIA, OTROS EQUIPOS Y HERRAMIENTA</v>
      </c>
      <c r="O97" t="s">
        <v>230</v>
      </c>
    </row>
    <row r="98" spans="10:15">
      <c r="J98">
        <v>358</v>
      </c>
      <c r="K98" t="str">
        <f t="shared" si="7"/>
        <v>358 SERVICIOS DE LIMPIEZA Y MANEJO DE DESECHOS</v>
      </c>
      <c r="L98" t="s">
        <v>231</v>
      </c>
      <c r="M98">
        <v>35801</v>
      </c>
      <c r="N98" t="str">
        <f t="shared" si="8"/>
        <v>35801 SERVICIOS DE LIMPIEZA Y MANEJO DE DESECHOS</v>
      </c>
      <c r="O98" t="s">
        <v>232</v>
      </c>
    </row>
    <row r="99" spans="10:15">
      <c r="J99">
        <v>359</v>
      </c>
      <c r="K99" t="str">
        <f t="shared" si="7"/>
        <v>359 SERVICIOS DE JARDINERIA Y FUMIGACION</v>
      </c>
      <c r="L99" t="s">
        <v>233</v>
      </c>
      <c r="M99">
        <v>35901</v>
      </c>
      <c r="N99" t="str">
        <f t="shared" si="8"/>
        <v>35901 SERVICIOS DE JARDINERIA Y FUMIGACION</v>
      </c>
      <c r="O99" t="s">
        <v>234</v>
      </c>
    </row>
    <row r="100" spans="10:15">
      <c r="J100">
        <v>361</v>
      </c>
      <c r="K100" t="str">
        <f t="shared" si="7"/>
        <v>361 DIFUSION POR RADIO, TELEVISION Y OTROS MEDIOS DE MENSAJES SOBRE PROGRAMAS Y ACTIVIDADES GUBERNAMENTALES</v>
      </c>
      <c r="L100" t="s">
        <v>235</v>
      </c>
      <c r="M100">
        <v>36101</v>
      </c>
      <c r="N100" t="str">
        <f t="shared" si="8"/>
        <v>36101 DIFUSION POR RADIO, TELEVISION Y OTROS MEDIOS DE MENSAJES SOBRE PROGRAMAS Y ACTIVIDADES GUBERNAMENTALES</v>
      </c>
      <c r="O100" t="s">
        <v>236</v>
      </c>
    </row>
    <row r="101" spans="10:15">
      <c r="J101">
        <v>363</v>
      </c>
      <c r="K101" t="str">
        <f t="shared" si="7"/>
        <v>363 SERVICIOS DE CREATIVIDAD, PREPRODUCCION Y PRODUCCION DE PUBLICIDAD, EXCEPTO INTERNET</v>
      </c>
      <c r="L101" t="s">
        <v>237</v>
      </c>
      <c r="M101">
        <v>36301</v>
      </c>
      <c r="N101" t="str">
        <f t="shared" si="8"/>
        <v>36301 SERVICIOS DE CREATIVIDAD, PREPRODUCCION Y PRODUCCION DE PUBLICIDAD, EXCEPTO INTERNET</v>
      </c>
      <c r="O101" t="s">
        <v>238</v>
      </c>
    </row>
    <row r="102" spans="10:15">
      <c r="J102">
        <v>364</v>
      </c>
      <c r="K102" t="str">
        <f t="shared" si="7"/>
        <v>364 SERVICIOS DE REVELADO DE FOTOGRAFIAS</v>
      </c>
      <c r="L102" t="s">
        <v>239</v>
      </c>
      <c r="M102">
        <v>36401</v>
      </c>
      <c r="N102" t="str">
        <f t="shared" si="8"/>
        <v>36401 SERVICIOS DE REVELADO DE FOTOGRAFIAS</v>
      </c>
      <c r="O102" t="s">
        <v>240</v>
      </c>
    </row>
    <row r="103" spans="10:15">
      <c r="J103">
        <v>365</v>
      </c>
      <c r="K103" t="str">
        <f t="shared" si="7"/>
        <v>365 SERVICIOS DE LA INDUSTRIA FILMICA, DEL SONIDO Y DEL VIDEO</v>
      </c>
      <c r="L103" t="s">
        <v>241</v>
      </c>
      <c r="M103">
        <v>36501</v>
      </c>
      <c r="N103" t="str">
        <f t="shared" si="8"/>
        <v>36501 SERVICIOS DE LA INDUSTRIA FILMICA, DEL SONIDO Y DEL VIDEO</v>
      </c>
      <c r="O103" t="s">
        <v>242</v>
      </c>
    </row>
    <row r="104" spans="10:15">
      <c r="J104">
        <v>366</v>
      </c>
      <c r="K104" t="str">
        <f t="shared" si="7"/>
        <v>366 SERVICIO DE CREACION Y DIFUSION DE CONTENIDO EXCLUSIVAMENTE A TRAVES DE INTERNET</v>
      </c>
      <c r="L104" t="s">
        <v>243</v>
      </c>
      <c r="M104">
        <v>36601</v>
      </c>
      <c r="N104" t="str">
        <f t="shared" si="8"/>
        <v>36601 SERVICIO DE CREACION Y DIFUSION DE CONTENIDO EXCLUSIVAMENTE A TRAVES DE INTERNET</v>
      </c>
      <c r="O104" t="s">
        <v>244</v>
      </c>
    </row>
    <row r="105" spans="10:15">
      <c r="J105">
        <v>369</v>
      </c>
      <c r="K105" t="str">
        <f t="shared" si="7"/>
        <v>369 OTROS SERVICIOS DE INFORMACION</v>
      </c>
      <c r="L105" t="s">
        <v>245</v>
      </c>
      <c r="M105">
        <v>36901</v>
      </c>
      <c r="N105" t="str">
        <f t="shared" si="8"/>
        <v>36901 OTROS SERVICIOS DE INFORMACION</v>
      </c>
      <c r="O105" t="s">
        <v>246</v>
      </c>
    </row>
    <row r="106" spans="10:15">
      <c r="J106">
        <v>371</v>
      </c>
      <c r="K106" t="str">
        <f t="shared" si="7"/>
        <v>371 PASAJES AEREOS</v>
      </c>
      <c r="L106" t="s">
        <v>247</v>
      </c>
      <c r="M106">
        <v>37101</v>
      </c>
      <c r="N106" t="str">
        <f t="shared" si="8"/>
        <v>37101 PASAJES AEREOS</v>
      </c>
      <c r="O106" t="s">
        <v>248</v>
      </c>
    </row>
    <row r="107" spans="10:15">
      <c r="J107">
        <v>372</v>
      </c>
      <c r="K107" t="str">
        <f t="shared" si="7"/>
        <v>372 PASAJES TERRESTRES</v>
      </c>
      <c r="L107" t="s">
        <v>249</v>
      </c>
      <c r="M107">
        <v>37201</v>
      </c>
      <c r="N107" t="str">
        <f t="shared" si="8"/>
        <v>37201 PASAJES TERRESTRES</v>
      </c>
      <c r="O107" t="s">
        <v>250</v>
      </c>
    </row>
    <row r="108" spans="10:15">
      <c r="J108">
        <v>374</v>
      </c>
      <c r="K108" t="str">
        <f t="shared" si="7"/>
        <v>374 AUTOTRANSPORTE</v>
      </c>
      <c r="L108" t="s">
        <v>251</v>
      </c>
      <c r="M108">
        <v>37401</v>
      </c>
      <c r="N108" t="str">
        <f t="shared" si="8"/>
        <v>37401 AUTOTRANSPORTE</v>
      </c>
      <c r="O108" t="s">
        <v>252</v>
      </c>
    </row>
    <row r="109" spans="10:15">
      <c r="J109">
        <v>375</v>
      </c>
      <c r="K109" t="str">
        <f t="shared" si="7"/>
        <v>375 VIATICOS EN EL PAIS</v>
      </c>
      <c r="L109" t="s">
        <v>253</v>
      </c>
      <c r="M109">
        <v>37501</v>
      </c>
      <c r="N109" t="str">
        <f t="shared" si="8"/>
        <v>37501 VIATICOS EN EL PAIS</v>
      </c>
      <c r="O109" t="s">
        <v>254</v>
      </c>
    </row>
    <row r="110" spans="10:15">
      <c r="J110">
        <v>376</v>
      </c>
      <c r="K110" t="str">
        <f t="shared" si="7"/>
        <v>376 VIATICOS EN EL EXTRANJERO</v>
      </c>
      <c r="L110" t="s">
        <v>255</v>
      </c>
      <c r="M110">
        <v>37601</v>
      </c>
      <c r="N110" t="str">
        <f t="shared" si="8"/>
        <v>37601 VIATICOS EN EL EXTRANJERO</v>
      </c>
      <c r="O110" t="s">
        <v>256</v>
      </c>
    </row>
    <row r="111" spans="10:15">
      <c r="J111">
        <v>378</v>
      </c>
      <c r="K111" t="str">
        <f t="shared" si="7"/>
        <v>378 SERVICIOS INTEGRALES DE TRASLADO Y VIATICOS</v>
      </c>
      <c r="L111" t="s">
        <v>257</v>
      </c>
      <c r="M111">
        <v>37801</v>
      </c>
      <c r="N111" t="str">
        <f t="shared" si="8"/>
        <v>37801 SERVICIOS INTEGRALES DE TRASLADO Y VIATICOS</v>
      </c>
      <c r="O111" t="s">
        <v>258</v>
      </c>
    </row>
    <row r="112" spans="10:15">
      <c r="J112">
        <v>379</v>
      </c>
      <c r="K112" t="str">
        <f t="shared" si="7"/>
        <v>379 OTROS SERVICIOS DE TRASLADO Y HOSPEDAJE</v>
      </c>
      <c r="L112" t="s">
        <v>259</v>
      </c>
      <c r="M112">
        <v>37901</v>
      </c>
      <c r="N112" t="str">
        <f t="shared" si="8"/>
        <v>37901 OTROS SERVICIOS DE TRASLADO Y HOSPEDAJE</v>
      </c>
      <c r="O112" t="s">
        <v>260</v>
      </c>
    </row>
    <row r="113" spans="10:15">
      <c r="J113">
        <v>382</v>
      </c>
      <c r="K113" t="str">
        <f t="shared" si="7"/>
        <v>382 GASTOS DE ORDEN SOCIAL Y CULTURAL</v>
      </c>
      <c r="L113" t="s">
        <v>261</v>
      </c>
      <c r="M113">
        <v>38201</v>
      </c>
      <c r="N113" t="str">
        <f t="shared" si="8"/>
        <v>38201 GASTOS DE ORDEN SOCIAL Y CULTURAL</v>
      </c>
      <c r="O113" t="s">
        <v>262</v>
      </c>
    </row>
    <row r="114" spans="10:15">
      <c r="J114">
        <v>383</v>
      </c>
      <c r="K114" t="str">
        <f t="shared" si="7"/>
        <v>383 CONGRESOS Y CONVENCIONES</v>
      </c>
      <c r="L114" t="s">
        <v>263</v>
      </c>
      <c r="M114">
        <v>38301</v>
      </c>
      <c r="N114" t="str">
        <f t="shared" si="8"/>
        <v>38301 CONGRESOS Y CONVENCIONES</v>
      </c>
      <c r="O114" t="s">
        <v>264</v>
      </c>
    </row>
    <row r="115" spans="10:15">
      <c r="J115">
        <v>384</v>
      </c>
      <c r="K115" t="str">
        <f t="shared" si="7"/>
        <v>384 EXPOSICIONES</v>
      </c>
      <c r="L115" t="s">
        <v>265</v>
      </c>
      <c r="M115">
        <v>38401</v>
      </c>
      <c r="N115" t="str">
        <f t="shared" si="8"/>
        <v>38401 EXPOSICIONES</v>
      </c>
      <c r="O115" t="s">
        <v>266</v>
      </c>
    </row>
    <row r="116" spans="10:15">
      <c r="J116">
        <v>392</v>
      </c>
      <c r="K116" t="str">
        <f t="shared" si="7"/>
        <v>392 IMPUESTOS Y DERECHOS</v>
      </c>
      <c r="L116" t="s">
        <v>267</v>
      </c>
      <c r="M116">
        <v>39201</v>
      </c>
      <c r="N116" t="str">
        <f t="shared" si="8"/>
        <v>39201 IMPUESTOS Y DERECHOS</v>
      </c>
      <c r="O116" t="s">
        <v>268</v>
      </c>
    </row>
    <row r="117" spans="10:15">
      <c r="J117">
        <v>394</v>
      </c>
      <c r="K117" t="str">
        <f t="shared" si="7"/>
        <v>394 SENTENCIAS Y RESOLUCIONES POR AUTORIDAD COMPETENTE</v>
      </c>
      <c r="L117" t="s">
        <v>269</v>
      </c>
      <c r="M117">
        <v>39401</v>
      </c>
      <c r="N117" t="str">
        <f t="shared" si="8"/>
        <v>39401 SENTENCIAS Y RESOLUCIONES POR AUTORIDAD COMPETENTE</v>
      </c>
      <c r="O117" t="s">
        <v>270</v>
      </c>
    </row>
    <row r="118" spans="10:15">
      <c r="J118">
        <v>395</v>
      </c>
      <c r="K118" t="str">
        <f t="shared" si="7"/>
        <v>395 PENAS, MULTAS, ACCESORIOS Y ACTUALIZACIONES</v>
      </c>
      <c r="L118" t="s">
        <v>271</v>
      </c>
      <c r="M118">
        <v>39501</v>
      </c>
      <c r="N118" t="str">
        <f t="shared" si="8"/>
        <v>39501 PENAS, MULTAS, ACCESORIOS Y ACTUALIZACIONES</v>
      </c>
      <c r="O118" t="s">
        <v>272</v>
      </c>
    </row>
    <row r="119" spans="10:15">
      <c r="J119">
        <v>396</v>
      </c>
      <c r="K119" t="str">
        <f t="shared" si="7"/>
        <v>396 OTROS GASTOS POR RESPONSABILIDADES</v>
      </c>
      <c r="L119" t="s">
        <v>273</v>
      </c>
      <c r="M119">
        <v>39601</v>
      </c>
      <c r="N119" t="str">
        <f t="shared" si="8"/>
        <v>39601 OTROS GASTOS POR RESPONSABILIDADES</v>
      </c>
      <c r="O119" t="s">
        <v>274</v>
      </c>
    </row>
    <row r="120" spans="10:15">
      <c r="J120">
        <v>417</v>
      </c>
      <c r="K120" t="str">
        <f t="shared" si="7"/>
        <v>417 TRANSFERENCIAS INTERNAS OTORGADAS A FIDEICOMISOS PUBLICOS EMPRESARIALES Y NO FINANCIEROS</v>
      </c>
      <c r="L120" t="s">
        <v>275</v>
      </c>
      <c r="M120">
        <v>41701</v>
      </c>
      <c r="N120" t="str">
        <f t="shared" si="8"/>
        <v>41701 TRANSFERENCIAS INTERNAS OTORGADAS A FIDEICOMISOS PUBLICOS EMPRESARIALES Y NO FINANCIEROS</v>
      </c>
      <c r="O120" t="s">
        <v>276</v>
      </c>
    </row>
    <row r="121" spans="10:15">
      <c r="J121">
        <v>421</v>
      </c>
      <c r="K121" t="str">
        <f t="shared" si="7"/>
        <v>421 TRANSFERENCIAS OTORGADAS A ENTIDADES PARAESTATALES NO EMPRESARIALES Y NO FINANCIERAS</v>
      </c>
      <c r="L121" t="s">
        <v>277</v>
      </c>
      <c r="M121">
        <v>42101</v>
      </c>
      <c r="N121" t="str">
        <f t="shared" si="8"/>
        <v>42101 TRANSFERENCIAS OTORGADAS A ENTIDADES PARAESTATALES NO EMPRESARIALES Y NO FINANCIERAS</v>
      </c>
      <c r="O121" t="s">
        <v>278</v>
      </c>
    </row>
    <row r="122" spans="10:15">
      <c r="J122">
        <v>424</v>
      </c>
      <c r="K122" t="str">
        <f t="shared" si="7"/>
        <v>424 TRANSFERENCIAS OTORGADAS A ENTIDADES FEDERATIVAS Y MUNICIPIOS</v>
      </c>
      <c r="L122" t="s">
        <v>279</v>
      </c>
      <c r="M122">
        <v>42401</v>
      </c>
      <c r="N122" t="str">
        <f t="shared" si="8"/>
        <v>42401 TRANSFERENCIAS OTORGADAS A ENTIDADES FEDERATIVAS Y MUNICIPIOS</v>
      </c>
      <c r="O122" t="s">
        <v>280</v>
      </c>
    </row>
    <row r="123" spans="10:15">
      <c r="J123">
        <v>431</v>
      </c>
      <c r="K123" t="str">
        <f t="shared" si="7"/>
        <v>431 SUBSIDIOS A LA PRODUCCION</v>
      </c>
      <c r="L123" t="s">
        <v>281</v>
      </c>
      <c r="M123">
        <v>43101</v>
      </c>
      <c r="N123" t="str">
        <f t="shared" si="8"/>
        <v>43101 SUBSIDIOS A LA PRODUCCION</v>
      </c>
      <c r="O123" t="s">
        <v>282</v>
      </c>
    </row>
    <row r="124" spans="10:15">
      <c r="J124">
        <v>441</v>
      </c>
      <c r="K124" t="str">
        <f t="shared" si="7"/>
        <v>441 AYUDAS SOCIALES A PERSONAS</v>
      </c>
      <c r="L124" t="s">
        <v>283</v>
      </c>
      <c r="M124">
        <v>44101</v>
      </c>
      <c r="N124" t="str">
        <f t="shared" si="8"/>
        <v>44101 AYUDAS SOCIALES A PERSONAS</v>
      </c>
      <c r="O124" t="s">
        <v>284</v>
      </c>
    </row>
    <row r="125" spans="10:15">
      <c r="J125">
        <v>442</v>
      </c>
      <c r="K125" t="str">
        <f t="shared" si="7"/>
        <v>442 BECAS Y OTRAS AYUDAS PARA PROGRAMAS DE CAPACITACION</v>
      </c>
      <c r="L125" t="s">
        <v>285</v>
      </c>
      <c r="M125">
        <v>44201</v>
      </c>
      <c r="N125" t="str">
        <f t="shared" si="8"/>
        <v>44201 BECAS Y OTRAS AYUDAS PARA PROGRAMAS DE CAPACITACION</v>
      </c>
      <c r="O125" t="s">
        <v>286</v>
      </c>
    </row>
    <row r="126" spans="10:15">
      <c r="J126">
        <v>443</v>
      </c>
      <c r="K126" t="str">
        <f t="shared" si="7"/>
        <v>443 AYUDAS SOCIALES A INSTITUCIONES DE ENSEÑANZA</v>
      </c>
      <c r="L126" t="s">
        <v>287</v>
      </c>
      <c r="M126">
        <v>44301</v>
      </c>
      <c r="N126" t="str">
        <f t="shared" si="8"/>
        <v>44301 AYUDAS SOCIALES A INSTITUCIONES DE ENSEÑANZA</v>
      </c>
      <c r="O126" t="s">
        <v>288</v>
      </c>
    </row>
    <row r="127" spans="10:15">
      <c r="J127">
        <v>444</v>
      </c>
      <c r="K127" t="str">
        <f t="shared" si="7"/>
        <v>444 AYUDAS SOCIALES A ACTIVIDADES CIENTIFICAS O ACADEMICAS</v>
      </c>
      <c r="L127" t="s">
        <v>289</v>
      </c>
      <c r="M127">
        <v>44401</v>
      </c>
      <c r="N127" t="str">
        <f t="shared" si="8"/>
        <v>44401 AYUDAS SOCIALES A ACTIVIDADES CIENTIFICAS O ACADEMICAS</v>
      </c>
      <c r="O127" t="s">
        <v>290</v>
      </c>
    </row>
    <row r="128" spans="10:15">
      <c r="J128">
        <v>445</v>
      </c>
      <c r="K128" t="str">
        <f t="shared" si="7"/>
        <v>445 AYUDAS SOCIALES A INSTITUCIONES SIN FINES DE LUCRO</v>
      </c>
      <c r="L128" t="s">
        <v>291</v>
      </c>
      <c r="M128">
        <v>44501</v>
      </c>
      <c r="N128" t="str">
        <f t="shared" si="8"/>
        <v>44501 AYUDAS SOCIALES A INSTITUCIONES SIN FINES DE LUCRO</v>
      </c>
      <c r="O128" t="s">
        <v>292</v>
      </c>
    </row>
    <row r="129" spans="10:15">
      <c r="J129">
        <v>448</v>
      </c>
      <c r="K129" t="str">
        <f t="shared" si="7"/>
        <v>448 AYUDAS POR DESASTRES NATURALES Y OTROS SINIESTROS</v>
      </c>
      <c r="L129" t="s">
        <v>293</v>
      </c>
      <c r="M129">
        <v>44801</v>
      </c>
      <c r="N129" t="str">
        <f t="shared" si="8"/>
        <v>44801 AYUDAS POR DESASTRES NATURALES Y OTROS SINIESTROS</v>
      </c>
      <c r="O129" t="s">
        <v>294</v>
      </c>
    </row>
    <row r="130" spans="10:15">
      <c r="J130">
        <v>461</v>
      </c>
      <c r="K130" t="str">
        <f t="shared" si="7"/>
        <v>461 TRANSFERENCIAS A FIDEICOMISOS DEL PODER EJECUTIVO</v>
      </c>
      <c r="L130" t="s">
        <v>295</v>
      </c>
      <c r="M130">
        <v>46101</v>
      </c>
      <c r="N130" t="str">
        <f t="shared" si="8"/>
        <v>46101 TRANSFERENCIAS A FIDEICOMISOS DEL PODER EJECUTIVO</v>
      </c>
      <c r="O130" t="s">
        <v>296</v>
      </c>
    </row>
    <row r="131" spans="10:15">
      <c r="J131">
        <v>481</v>
      </c>
      <c r="K131" t="str">
        <f t="shared" si="7"/>
        <v>481 DONATIVOS A INSTITUCIONES SIN FINES DE LUCRO</v>
      </c>
      <c r="L131" t="s">
        <v>297</v>
      </c>
      <c r="M131">
        <v>48101</v>
      </c>
      <c r="N131" t="str">
        <f t="shared" si="8"/>
        <v>48101 DONATIVOS A INSTITUCIONES SIN FINES DE LUCRO</v>
      </c>
      <c r="O131" t="s">
        <v>298</v>
      </c>
    </row>
    <row r="132" spans="10:15">
      <c r="J132">
        <v>484</v>
      </c>
      <c r="K132" t="str">
        <f t="shared" ref="K132:K171" si="9">+MID(L132,20,22222)</f>
        <v>484 DONATIVOS A FIDEICOMISOS ESTATALES</v>
      </c>
      <c r="L132" t="s">
        <v>299</v>
      </c>
      <c r="M132">
        <v>48401</v>
      </c>
      <c r="N132" t="str">
        <f t="shared" ref="N132:N195" si="10">MID(O132,22,222222)</f>
        <v>48401 DONATIVOS A FIDEICOMISOS ESTATALES</v>
      </c>
      <c r="O132" t="s">
        <v>300</v>
      </c>
    </row>
    <row r="133" spans="10:15">
      <c r="J133">
        <v>485</v>
      </c>
      <c r="K133" t="str">
        <f t="shared" si="9"/>
        <v>485 DONATIVOS INTERNACIONALES</v>
      </c>
      <c r="L133" t="s">
        <v>301</v>
      </c>
      <c r="M133">
        <v>48501</v>
      </c>
      <c r="N133" t="str">
        <f t="shared" si="10"/>
        <v>48501 DONATIVOS INTERNACIONALES</v>
      </c>
      <c r="O133" t="s">
        <v>302</v>
      </c>
    </row>
    <row r="134" spans="10:15">
      <c r="J134">
        <v>492</v>
      </c>
      <c r="K134" t="str">
        <f t="shared" si="9"/>
        <v>492 TRANSFERENCIAS PARA ORGANISMOS INTERNACIONALES</v>
      </c>
      <c r="L134" t="s">
        <v>303</v>
      </c>
      <c r="M134">
        <v>49201</v>
      </c>
      <c r="N134" t="str">
        <f t="shared" si="10"/>
        <v>49201 TRANSFERENCIAS PARA ORGANISMOS INTERNACIONALES</v>
      </c>
      <c r="O134" t="s">
        <v>304</v>
      </c>
    </row>
    <row r="135" spans="10:15">
      <c r="J135">
        <v>511</v>
      </c>
      <c r="K135" t="str">
        <f t="shared" si="9"/>
        <v>511 MUEBLES DE OFICINA Y ESTANTERIA</v>
      </c>
      <c r="L135" t="s">
        <v>305</v>
      </c>
      <c r="M135">
        <v>51101</v>
      </c>
      <c r="N135" t="str">
        <f t="shared" si="10"/>
        <v>51101 MUEBLES DE OFICINA Y ESTANTERIA</v>
      </c>
      <c r="O135" t="s">
        <v>306</v>
      </c>
    </row>
    <row r="136" spans="10:15">
      <c r="J136">
        <v>512</v>
      </c>
      <c r="K136" t="str">
        <f t="shared" si="9"/>
        <v>512 MUEBLES, EXCEPTO DE OFICINA Y ESTANTERIA</v>
      </c>
      <c r="L136" t="s">
        <v>307</v>
      </c>
      <c r="M136">
        <v>51201</v>
      </c>
      <c r="N136" t="str">
        <f t="shared" si="10"/>
        <v>51201 MUEBLES, EXCEPTO DE OFICINA Y ESTANTERIA</v>
      </c>
      <c r="O136" t="s">
        <v>308</v>
      </c>
    </row>
    <row r="137" spans="10:15">
      <c r="J137">
        <v>515</v>
      </c>
      <c r="K137" t="str">
        <f t="shared" si="9"/>
        <v>515 EQUIPO DE COMPUTO Y DE TECNOLOGIAS DE LA INFORMACION</v>
      </c>
      <c r="L137" t="s">
        <v>309</v>
      </c>
      <c r="M137">
        <v>51501</v>
      </c>
      <c r="N137" t="str">
        <f t="shared" si="10"/>
        <v>51501 EQUIPO DE COMPUTO Y DE TECNOLOGIAS DE LA INFORMACION</v>
      </c>
      <c r="O137" t="s">
        <v>310</v>
      </c>
    </row>
    <row r="138" spans="10:15">
      <c r="J138">
        <v>519</v>
      </c>
      <c r="K138" t="str">
        <f t="shared" si="9"/>
        <v>519 OTROS MOBILIARIOS Y EQUIPOS DE ADMINISTRACION</v>
      </c>
      <c r="L138" t="s">
        <v>311</v>
      </c>
      <c r="M138">
        <v>51901</v>
      </c>
      <c r="N138" t="str">
        <f t="shared" si="10"/>
        <v>51901 OTROS MOBILIARIOS Y EQUIPOS DE ADMINISTRACION</v>
      </c>
      <c r="O138" t="s">
        <v>312</v>
      </c>
    </row>
    <row r="139" spans="10:15">
      <c r="J139">
        <v>521</v>
      </c>
      <c r="K139" t="str">
        <f t="shared" si="9"/>
        <v>521 EQUIPOS Y APARATOS AUDIOVISUALES</v>
      </c>
      <c r="L139" t="s">
        <v>313</v>
      </c>
      <c r="M139">
        <v>52101</v>
      </c>
      <c r="N139" t="str">
        <f t="shared" si="10"/>
        <v>52101 EQUIPOS Y APARATOS AUDIOVISUALES</v>
      </c>
      <c r="O139" t="s">
        <v>314</v>
      </c>
    </row>
    <row r="140" spans="10:15">
      <c r="J140">
        <v>522</v>
      </c>
      <c r="K140" t="str">
        <f t="shared" si="9"/>
        <v>522 APARATOS DEPORTIVOS</v>
      </c>
      <c r="L140" t="s">
        <v>315</v>
      </c>
      <c r="M140">
        <v>52201</v>
      </c>
      <c r="N140" t="str">
        <f t="shared" si="10"/>
        <v>52201 APARATOS DEPORTIVOS</v>
      </c>
      <c r="O140" t="s">
        <v>316</v>
      </c>
    </row>
    <row r="141" spans="10:15">
      <c r="J141">
        <v>523</v>
      </c>
      <c r="K141" t="str">
        <f t="shared" si="9"/>
        <v>523 CAMARAS FOTOGRAFICAS Y DE VIDEO</v>
      </c>
      <c r="L141" t="s">
        <v>317</v>
      </c>
      <c r="M141">
        <v>52301</v>
      </c>
      <c r="N141" t="str">
        <f t="shared" si="10"/>
        <v>52301 CAMARAS FOTOGRAFICAS Y DE VIDEO</v>
      </c>
      <c r="O141" t="s">
        <v>318</v>
      </c>
    </row>
    <row r="142" spans="10:15">
      <c r="J142">
        <v>529</v>
      </c>
      <c r="K142" t="str">
        <f t="shared" si="9"/>
        <v>529 OTRO MOBILIARIO Y EQUIPO EDUCACIONAL Y RECREATIVO</v>
      </c>
      <c r="L142" t="s">
        <v>319</v>
      </c>
      <c r="M142">
        <v>52901</v>
      </c>
      <c r="N142" t="str">
        <f t="shared" si="10"/>
        <v>52901 OTRO MOBILIARIO Y EQUIPO EDUCACIONAL Y RECREATIVO</v>
      </c>
      <c r="O142" t="s">
        <v>320</v>
      </c>
    </row>
    <row r="143" spans="10:15">
      <c r="J143">
        <v>531</v>
      </c>
      <c r="K143" t="str">
        <f t="shared" si="9"/>
        <v>531 EQUIPO MEDICO Y DE LABORATORIO</v>
      </c>
      <c r="L143" t="s">
        <v>321</v>
      </c>
      <c r="M143">
        <v>53101</v>
      </c>
      <c r="N143" t="str">
        <f t="shared" si="10"/>
        <v>53101 EQUIPO MEDICO Y DE LABORATORIO</v>
      </c>
      <c r="O143" t="s">
        <v>322</v>
      </c>
    </row>
    <row r="144" spans="10:15">
      <c r="J144">
        <v>532</v>
      </c>
      <c r="K144" t="str">
        <f t="shared" si="9"/>
        <v>532 INSTRUMENTAL MEDICO Y DE LABORATORIO</v>
      </c>
      <c r="L144" t="s">
        <v>323</v>
      </c>
      <c r="M144">
        <v>53201</v>
      </c>
      <c r="N144" t="str">
        <f t="shared" si="10"/>
        <v>53201 INSTRUMENTAL MEDICO Y DE LABORATORIO</v>
      </c>
      <c r="O144" t="s">
        <v>324</v>
      </c>
    </row>
    <row r="145" spans="10:15">
      <c r="J145">
        <v>541</v>
      </c>
      <c r="K145" t="str">
        <f t="shared" si="9"/>
        <v>541 VEHICULOS Y EQUIPO TERRESTRE</v>
      </c>
      <c r="L145" t="s">
        <v>325</v>
      </c>
      <c r="M145">
        <v>54101</v>
      </c>
      <c r="N145" t="str">
        <f t="shared" si="10"/>
        <v>54101 VEHICULOS Y EQUIPO TERRESTRE</v>
      </c>
      <c r="O145" t="s">
        <v>326</v>
      </c>
    </row>
    <row r="146" spans="10:15">
      <c r="J146">
        <v>542</v>
      </c>
      <c r="K146" t="str">
        <f t="shared" si="9"/>
        <v>542 CARROCERIAS Y REMOLQUES</v>
      </c>
      <c r="L146" t="s">
        <v>327</v>
      </c>
      <c r="M146">
        <v>54201</v>
      </c>
      <c r="N146" t="str">
        <f t="shared" si="10"/>
        <v>54201 CARROCERIAS Y REMOLQUES</v>
      </c>
      <c r="O146" t="s">
        <v>328</v>
      </c>
    </row>
    <row r="147" spans="10:15">
      <c r="J147">
        <v>545</v>
      </c>
      <c r="K147" t="str">
        <f t="shared" si="9"/>
        <v>545 EMBARCACIONES</v>
      </c>
      <c r="L147" t="s">
        <v>329</v>
      </c>
      <c r="M147">
        <v>54501</v>
      </c>
      <c r="N147" t="str">
        <f t="shared" si="10"/>
        <v>54501 EMBARCACIONES</v>
      </c>
      <c r="O147" t="s">
        <v>330</v>
      </c>
    </row>
    <row r="148" spans="10:15">
      <c r="J148">
        <v>549</v>
      </c>
      <c r="K148" t="str">
        <f t="shared" si="9"/>
        <v>549 OTROS EQUIPOS DE TRANSPORTE</v>
      </c>
      <c r="L148" t="s">
        <v>331</v>
      </c>
      <c r="M148">
        <v>54901</v>
      </c>
      <c r="N148" t="str">
        <f t="shared" si="10"/>
        <v>54901 OTROS EQUIPOS DE TRANSPORTE</v>
      </c>
      <c r="O148" t="s">
        <v>332</v>
      </c>
    </row>
    <row r="149" spans="10:15">
      <c r="J149">
        <v>551</v>
      </c>
      <c r="K149" t="str">
        <f t="shared" si="9"/>
        <v>551 EQUIPO DE DEFENSA Y SEGURIDAD</v>
      </c>
      <c r="L149" t="s">
        <v>333</v>
      </c>
      <c r="M149">
        <v>55101</v>
      </c>
      <c r="N149" t="str">
        <f t="shared" si="10"/>
        <v>55101 EQUIPO DE DEFENSA Y SEGURIDAD</v>
      </c>
      <c r="O149" t="s">
        <v>334</v>
      </c>
    </row>
    <row r="150" spans="10:15">
      <c r="J150">
        <v>561</v>
      </c>
      <c r="K150" t="str">
        <f t="shared" si="9"/>
        <v>561 MAQUINARIA Y EQUIPO AGROPECUARIO</v>
      </c>
      <c r="L150" t="s">
        <v>335</v>
      </c>
      <c r="M150">
        <v>56101</v>
      </c>
      <c r="N150" t="str">
        <f t="shared" si="10"/>
        <v>56101 MAQUINARIA Y EQUIPO AGROPECUARIO</v>
      </c>
      <c r="O150" t="s">
        <v>336</v>
      </c>
    </row>
    <row r="151" spans="10:15">
      <c r="J151">
        <v>562</v>
      </c>
      <c r="K151" t="str">
        <f t="shared" si="9"/>
        <v>562 MAQUINARIA Y EQUIPO INDUSTRIAL</v>
      </c>
      <c r="L151" t="s">
        <v>337</v>
      </c>
      <c r="M151">
        <v>56201</v>
      </c>
      <c r="N151" t="str">
        <f t="shared" si="10"/>
        <v>56201 MAQUINARIA Y EQUIPO INDUSTRIAL</v>
      </c>
      <c r="O151" t="s">
        <v>338</v>
      </c>
    </row>
    <row r="152" spans="10:15">
      <c r="J152">
        <v>563</v>
      </c>
      <c r="K152" t="str">
        <f t="shared" si="9"/>
        <v>563 MAQUINARIA Y EQUIPO DE CONSTRUCCION</v>
      </c>
      <c r="L152" t="s">
        <v>339</v>
      </c>
      <c r="M152">
        <v>56301</v>
      </c>
      <c r="N152" t="str">
        <f t="shared" si="10"/>
        <v>56301 MAQUINARIA Y EQUIPO DE CONSTRUCCION</v>
      </c>
      <c r="O152" t="s">
        <v>340</v>
      </c>
    </row>
    <row r="153" spans="10:15">
      <c r="J153">
        <v>564</v>
      </c>
      <c r="K153" t="str">
        <f t="shared" si="9"/>
        <v>564 SISTEMAS DE AIRE ACONDICIONADO, CALEFACCION Y DE REFRIGERACION INDUSTRIAL Y COMERCIAL</v>
      </c>
      <c r="L153" t="s">
        <v>341</v>
      </c>
      <c r="M153">
        <v>56401</v>
      </c>
      <c r="N153" t="str">
        <f t="shared" si="10"/>
        <v>56401 SISTEMAS DE AIRE ACONDICIONADO, CALEFACCION Y DE REFRIGERACION INDUSTRIAL Y COMERCIAL</v>
      </c>
      <c r="O153" t="s">
        <v>342</v>
      </c>
    </row>
    <row r="154" spans="10:15">
      <c r="J154">
        <v>565</v>
      </c>
      <c r="K154" t="str">
        <f t="shared" si="9"/>
        <v>565 EQUIPO DE COMUNICACION Y TELECOMUNICACION</v>
      </c>
      <c r="L154" t="s">
        <v>343</v>
      </c>
      <c r="M154">
        <v>56501</v>
      </c>
      <c r="N154" t="str">
        <f t="shared" si="10"/>
        <v>56501 EQUIPO DE COMUNICACION Y TELECOMUNICACION</v>
      </c>
      <c r="O154" t="s">
        <v>344</v>
      </c>
    </row>
    <row r="155" spans="10:15">
      <c r="J155">
        <v>566</v>
      </c>
      <c r="K155" t="str">
        <f t="shared" si="9"/>
        <v>566 EQUIPOS DE GENERACION ELECTRICA, APARATOS Y ACCESORIOS ELECTRICOS</v>
      </c>
      <c r="L155" t="s">
        <v>345</v>
      </c>
      <c r="M155">
        <v>56601</v>
      </c>
      <c r="N155" t="str">
        <f t="shared" si="10"/>
        <v>56601 EQUIPOS DE GENERACION ELECTRICA, APARATOS Y ACCESORIOS ELECTRICOS</v>
      </c>
      <c r="O155" t="s">
        <v>346</v>
      </c>
    </row>
    <row r="156" spans="10:15">
      <c r="J156">
        <v>567</v>
      </c>
      <c r="K156" t="str">
        <f t="shared" si="9"/>
        <v>567 HERRAMIENTAS Y MAQUINAS¿HERRAMIENTA</v>
      </c>
      <c r="L156" t="s">
        <v>347</v>
      </c>
      <c r="M156">
        <v>56701</v>
      </c>
      <c r="N156" t="str">
        <f t="shared" si="10"/>
        <v>56701 HERRAMIENTAS Y MAQUINAS¿HERRAMIENTA</v>
      </c>
      <c r="O156" t="s">
        <v>348</v>
      </c>
    </row>
    <row r="157" spans="10:15">
      <c r="J157">
        <v>569</v>
      </c>
      <c r="K157" t="str">
        <f t="shared" si="9"/>
        <v>569 OTROS EQUIPOS</v>
      </c>
      <c r="L157" t="s">
        <v>349</v>
      </c>
      <c r="M157">
        <v>56901</v>
      </c>
      <c r="N157" t="str">
        <f t="shared" si="10"/>
        <v>56901 OTROS EQUIPOS</v>
      </c>
      <c r="O157" t="s">
        <v>350</v>
      </c>
    </row>
    <row r="158" spans="10:15">
      <c r="J158">
        <v>589</v>
      </c>
      <c r="K158" t="str">
        <f t="shared" si="9"/>
        <v>589 OTROS BIENES INMUEBLES</v>
      </c>
      <c r="L158" t="s">
        <v>351</v>
      </c>
      <c r="M158">
        <v>58901</v>
      </c>
      <c r="N158" t="str">
        <f t="shared" si="10"/>
        <v>58901 OTROS BIENES INMUEBLES</v>
      </c>
      <c r="O158" t="s">
        <v>352</v>
      </c>
    </row>
    <row r="159" spans="10:15">
      <c r="J159">
        <v>591</v>
      </c>
      <c r="K159" t="str">
        <f t="shared" si="9"/>
        <v>591 SOFTWARE</v>
      </c>
      <c r="L159" t="s">
        <v>353</v>
      </c>
      <c r="M159">
        <v>59101</v>
      </c>
      <c r="N159" t="str">
        <f t="shared" si="10"/>
        <v>59101 SOFTWARE</v>
      </c>
      <c r="O159" t="s">
        <v>354</v>
      </c>
    </row>
    <row r="160" spans="10:15">
      <c r="J160">
        <v>597</v>
      </c>
      <c r="K160" t="str">
        <f t="shared" si="9"/>
        <v>597 LICENCIAS INFORMATICAS E INTELECTUALES</v>
      </c>
      <c r="L160" t="s">
        <v>355</v>
      </c>
      <c r="M160">
        <v>59701</v>
      </c>
      <c r="N160" t="str">
        <f t="shared" si="10"/>
        <v>59701 LICENCIAS INFORMATICAS E INTELECTUALES</v>
      </c>
      <c r="O160" t="s">
        <v>356</v>
      </c>
    </row>
    <row r="161" spans="10:15">
      <c r="J161">
        <v>611</v>
      </c>
      <c r="K161" t="str">
        <f t="shared" si="9"/>
        <v>611 EDIFICACION HABITACIONAL</v>
      </c>
      <c r="L161" t="s">
        <v>357</v>
      </c>
      <c r="M161">
        <v>61101</v>
      </c>
      <c r="N161" t="str">
        <f t="shared" si="10"/>
        <v>61101 EDIFICACION HABITACIONAL</v>
      </c>
      <c r="O161" t="s">
        <v>358</v>
      </c>
    </row>
    <row r="162" spans="10:15">
      <c r="J162">
        <v>612</v>
      </c>
      <c r="K162" t="str">
        <f t="shared" si="9"/>
        <v>612 EDIFICACION NO HABITACIONAL</v>
      </c>
      <c r="L162" t="s">
        <v>359</v>
      </c>
      <c r="M162">
        <v>61201</v>
      </c>
      <c r="N162" t="str">
        <f t="shared" si="10"/>
        <v>61201 EDIFICACION NO HABITACIONAL</v>
      </c>
      <c r="O162" t="s">
        <v>360</v>
      </c>
    </row>
    <row r="163" spans="10:15">
      <c r="J163">
        <v>613</v>
      </c>
      <c r="K163" t="str">
        <f t="shared" si="9"/>
        <v>613 CONSTRUCCION DE OBRAS PARA EL ABASTECIMIENTO DE AGUA, PETROLEO, GAS, ELECTRICIDAD Y TELECOMUNICACIONES</v>
      </c>
      <c r="L163" t="s">
        <v>361</v>
      </c>
      <c r="M163">
        <v>61301</v>
      </c>
      <c r="N163" t="str">
        <f t="shared" si="10"/>
        <v>61301 CONSTRUCCION DE OBRAS PARA EL ABASTECIMIENTO DE AGUA, PETROLEO, GAS, ELECTRICIDAD Y TELECOMUNICACIONES</v>
      </c>
      <c r="O163" t="s">
        <v>362</v>
      </c>
    </row>
    <row r="164" spans="10:15">
      <c r="J164">
        <v>614</v>
      </c>
      <c r="K164" t="str">
        <f t="shared" si="9"/>
        <v>614 DIVISION DE TERRENOS Y CONSTRUCCION DE OBRAS DE URBANIZACION</v>
      </c>
      <c r="L164" t="s">
        <v>363</v>
      </c>
      <c r="M164">
        <v>61401</v>
      </c>
      <c r="N164" t="str">
        <f t="shared" si="10"/>
        <v>61401 DIVISION DE TERRENOS Y CONSTRUCCION DE OBRAS DE URBANIZACION</v>
      </c>
      <c r="O164" t="s">
        <v>364</v>
      </c>
    </row>
    <row r="165" spans="10:15">
      <c r="J165">
        <v>615</v>
      </c>
      <c r="K165" t="str">
        <f t="shared" si="9"/>
        <v>615 CONSTRUCCION DE VIAS DE COMUNICACION</v>
      </c>
      <c r="L165" t="s">
        <v>365</v>
      </c>
      <c r="M165">
        <v>61501</v>
      </c>
      <c r="N165" t="str">
        <f t="shared" si="10"/>
        <v>61501 CONSTRUCCION DE VIAS DE COMUNICACION</v>
      </c>
      <c r="O165" t="s">
        <v>366</v>
      </c>
    </row>
    <row r="166" spans="10:15">
      <c r="J166">
        <v>622</v>
      </c>
      <c r="K166" t="str">
        <f t="shared" si="9"/>
        <v>622 EDIFICACION NO HABITACIONAL</v>
      </c>
      <c r="L166" t="s">
        <v>367</v>
      </c>
      <c r="M166">
        <v>62201</v>
      </c>
      <c r="N166" t="str">
        <f t="shared" si="10"/>
        <v>62201 EDIFICACION NO HABITACIONAL</v>
      </c>
      <c r="O166" t="s">
        <v>368</v>
      </c>
    </row>
    <row r="167" spans="10:15">
      <c r="J167">
        <v>791</v>
      </c>
      <c r="K167" t="str">
        <f t="shared" si="9"/>
        <v>791 CONTINGENCIAS POR FENOMENOS NATURALES</v>
      </c>
      <c r="L167" t="s">
        <v>369</v>
      </c>
      <c r="M167">
        <v>79101</v>
      </c>
      <c r="N167" t="str">
        <f t="shared" si="10"/>
        <v>79101 CONTINGENCIAS POR FENOMENOS NATURALES</v>
      </c>
      <c r="O167" t="s">
        <v>370</v>
      </c>
    </row>
    <row r="168" spans="10:15">
      <c r="J168">
        <v>911</v>
      </c>
      <c r="K168" t="str">
        <f t="shared" si="9"/>
        <v>911 AMORTIZACION DE LA DEUDA INTERNA CON INSTITUCIONES DE CREDITO</v>
      </c>
      <c r="L168" t="s">
        <v>371</v>
      </c>
      <c r="M168">
        <v>91101</v>
      </c>
      <c r="N168" t="str">
        <f t="shared" si="10"/>
        <v>91101 AMORTIZACION DE LA DEUDA INTERNA CON INSTITUCIONES DE CREDITO</v>
      </c>
      <c r="O168" t="s">
        <v>372</v>
      </c>
    </row>
    <row r="169" spans="10:15">
      <c r="J169">
        <v>921</v>
      </c>
      <c r="K169" t="str">
        <f t="shared" si="9"/>
        <v>921 INTERESES DE LA DEUDA INTERNA CON INSTITUCIONES DE CRÉDITO</v>
      </c>
      <c r="L169" t="s">
        <v>373</v>
      </c>
      <c r="M169">
        <v>92101</v>
      </c>
      <c r="N169" t="str">
        <f t="shared" si="10"/>
        <v>92101 INTERESES DE LA DEUDA INTERNA CON INSTITUCIONES DE CRÉDITO</v>
      </c>
      <c r="O169" t="s">
        <v>374</v>
      </c>
    </row>
    <row r="170" spans="10:15">
      <c r="J170">
        <v>941</v>
      </c>
      <c r="K170" t="str">
        <f t="shared" si="9"/>
        <v>941 GASTOS DE LA DEUDA PÚBLICA INTERNA</v>
      </c>
      <c r="L170" t="s">
        <v>375</v>
      </c>
      <c r="M170">
        <v>94101</v>
      </c>
      <c r="N170" t="str">
        <f t="shared" si="10"/>
        <v>94101 GASTOS DE LA DEUDA PÚBLICA INTERNA</v>
      </c>
      <c r="O170" t="s">
        <v>376</v>
      </c>
    </row>
    <row r="171" spans="10:15">
      <c r="J171">
        <v>991</v>
      </c>
      <c r="K171" t="str">
        <f t="shared" si="9"/>
        <v>991 ADEFAS</v>
      </c>
      <c r="L171" t="s">
        <v>377</v>
      </c>
      <c r="M171">
        <v>99101</v>
      </c>
      <c r="N171" t="str">
        <f t="shared" si="10"/>
        <v>99101 ADEFAS</v>
      </c>
      <c r="O171" t="s">
        <v>378</v>
      </c>
    </row>
    <row r="172" spans="10:15">
      <c r="J172">
        <v>381</v>
      </c>
      <c r="K172" t="s">
        <v>379</v>
      </c>
      <c r="N172" t="str">
        <f t="shared" si="10"/>
        <v/>
      </c>
    </row>
    <row r="173" spans="10:15">
      <c r="J173">
        <v>354</v>
      </c>
      <c r="K173" t="s">
        <v>380</v>
      </c>
      <c r="N173" t="str">
        <f t="shared" si="10"/>
        <v/>
      </c>
    </row>
    <row r="174" spans="10:15">
      <c r="J174">
        <v>134</v>
      </c>
      <c r="K174" t="s">
        <v>381</v>
      </c>
      <c r="N174" t="str">
        <f t="shared" si="10"/>
        <v/>
      </c>
    </row>
    <row r="175" spans="10:15">
      <c r="J175">
        <v>578</v>
      </c>
      <c r="K175" t="s">
        <v>382</v>
      </c>
      <c r="N175" t="str">
        <f t="shared" si="10"/>
        <v/>
      </c>
    </row>
    <row r="176" spans="10:15">
      <c r="J176">
        <v>581</v>
      </c>
      <c r="K176" t="s">
        <v>399</v>
      </c>
      <c r="N176" t="str">
        <f t="shared" si="10"/>
        <v/>
      </c>
    </row>
    <row r="177" spans="10:14">
      <c r="J177">
        <v>338</v>
      </c>
      <c r="K177" t="s">
        <v>391</v>
      </c>
      <c r="N177" t="str">
        <f t="shared" si="10"/>
        <v/>
      </c>
    </row>
    <row r="178" spans="10:14">
      <c r="J178">
        <v>577</v>
      </c>
      <c r="K178" t="s">
        <v>392</v>
      </c>
      <c r="N178" t="str">
        <f t="shared" si="10"/>
        <v/>
      </c>
    </row>
    <row r="179" spans="10:14">
      <c r="J179">
        <v>385</v>
      </c>
      <c r="K179" t="s">
        <v>1309</v>
      </c>
      <c r="N179" t="str">
        <f t="shared" si="10"/>
        <v/>
      </c>
    </row>
    <row r="180" spans="10:14">
      <c r="J180">
        <v>362</v>
      </c>
      <c r="K180" t="s">
        <v>1310</v>
      </c>
      <c r="N180" t="str">
        <f t="shared" si="10"/>
        <v/>
      </c>
    </row>
    <row r="181" spans="10:14">
      <c r="J181">
        <v>616</v>
      </c>
      <c r="K181" t="s">
        <v>1311</v>
      </c>
      <c r="N181" t="str">
        <f t="shared" si="10"/>
        <v/>
      </c>
    </row>
    <row r="182" spans="10:14">
      <c r="J182">
        <v>391</v>
      </c>
      <c r="K182" t="s">
        <v>1312</v>
      </c>
      <c r="N182" t="str">
        <f t="shared" si="10"/>
        <v/>
      </c>
    </row>
    <row r="183" spans="10:14">
      <c r="J183">
        <v>356</v>
      </c>
      <c r="K183" t="s">
        <v>1313</v>
      </c>
      <c r="N183" t="str">
        <f t="shared" si="10"/>
        <v/>
      </c>
    </row>
    <row r="184" spans="10:14">
      <c r="J184">
        <v>159</v>
      </c>
      <c r="K184" t="s">
        <v>1314</v>
      </c>
      <c r="N184" t="str">
        <f t="shared" si="10"/>
        <v/>
      </c>
    </row>
    <row r="185" spans="10:14">
      <c r="J185">
        <v>398</v>
      </c>
      <c r="K185" t="s">
        <v>1315</v>
      </c>
      <c r="N185" t="str">
        <f t="shared" si="10"/>
        <v/>
      </c>
    </row>
    <row r="186" spans="10:14">
      <c r="J186">
        <v>451</v>
      </c>
      <c r="K186" t="s">
        <v>1316</v>
      </c>
      <c r="N186" t="str">
        <f t="shared" si="10"/>
        <v/>
      </c>
    </row>
    <row r="187" spans="10:14">
      <c r="J187">
        <v>452</v>
      </c>
      <c r="K187" t="s">
        <v>1317</v>
      </c>
      <c r="N187" t="str">
        <f t="shared" si="10"/>
        <v/>
      </c>
    </row>
    <row r="188" spans="10:14">
      <c r="J188">
        <v>123</v>
      </c>
      <c r="K188" t="s">
        <v>1319</v>
      </c>
      <c r="N188" t="str">
        <f t="shared" si="10"/>
        <v/>
      </c>
    </row>
    <row r="189" spans="10:14">
      <c r="J189">
        <v>141</v>
      </c>
      <c r="K189" t="s">
        <v>1320</v>
      </c>
      <c r="N189" t="str">
        <f t="shared" si="10"/>
        <v/>
      </c>
    </row>
    <row r="190" spans="10:14">
      <c r="J190">
        <v>142</v>
      </c>
      <c r="K190" t="s">
        <v>387</v>
      </c>
      <c r="N190" t="str">
        <f t="shared" si="10"/>
        <v/>
      </c>
    </row>
    <row r="191" spans="10:14">
      <c r="J191">
        <v>143</v>
      </c>
      <c r="K191" t="s">
        <v>388</v>
      </c>
      <c r="N191" t="str">
        <f t="shared" si="10"/>
        <v/>
      </c>
    </row>
    <row r="192" spans="10:14">
      <c r="J192">
        <v>281</v>
      </c>
      <c r="K192" t="s">
        <v>1321</v>
      </c>
      <c r="N192" t="str">
        <f t="shared" si="10"/>
        <v/>
      </c>
    </row>
    <row r="193" spans="10:14">
      <c r="J193">
        <v>328</v>
      </c>
      <c r="K193" t="s">
        <v>1322</v>
      </c>
      <c r="N193" t="str">
        <f t="shared" si="10"/>
        <v/>
      </c>
    </row>
    <row r="194" spans="10:14">
      <c r="J194">
        <v>623</v>
      </c>
      <c r="K194" t="s">
        <v>1331</v>
      </c>
      <c r="N194" t="str">
        <f t="shared" si="10"/>
        <v/>
      </c>
    </row>
    <row r="195" spans="10:14">
      <c r="J195">
        <v>297</v>
      </c>
      <c r="K195" t="s">
        <v>1410</v>
      </c>
      <c r="N195" t="str">
        <f t="shared" si="10"/>
        <v/>
      </c>
    </row>
    <row r="196" spans="10:14">
      <c r="J196">
        <v>617</v>
      </c>
      <c r="K196" t="s">
        <v>1412</v>
      </c>
      <c r="N196" t="str">
        <f t="shared" ref="N196:N259" si="11">MID(O196,22,222222)</f>
        <v/>
      </c>
    </row>
    <row r="197" spans="10:14">
      <c r="J197">
        <v>438</v>
      </c>
      <c r="K197" t="s">
        <v>1414</v>
      </c>
      <c r="N197" t="str">
        <f t="shared" si="11"/>
        <v/>
      </c>
    </row>
    <row r="198" spans="10:14">
      <c r="J198">
        <v>593</v>
      </c>
      <c r="K198" t="s">
        <v>1422</v>
      </c>
      <c r="N198" t="str">
        <f t="shared" si="11"/>
        <v/>
      </c>
    </row>
    <row r="199" spans="10:14">
      <c r="J199">
        <v>594</v>
      </c>
      <c r="K199" t="s">
        <v>1423</v>
      </c>
      <c r="N199" t="str">
        <f t="shared" si="11"/>
        <v/>
      </c>
    </row>
    <row r="200" spans="10:14">
      <c r="J200">
        <v>619</v>
      </c>
      <c r="K200" t="s">
        <v>1424</v>
      </c>
      <c r="N200" t="str">
        <f t="shared" si="11"/>
        <v/>
      </c>
    </row>
    <row r="201" spans="10:14">
      <c r="J201">
        <v>433</v>
      </c>
      <c r="K201" t="s">
        <v>1435</v>
      </c>
      <c r="N201" t="str">
        <f t="shared" si="11"/>
        <v/>
      </c>
    </row>
    <row r="202" spans="10:14">
      <c r="J202">
        <v>181</v>
      </c>
      <c r="K202" t="s">
        <v>1566</v>
      </c>
      <c r="N202" t="str">
        <f t="shared" si="11"/>
        <v/>
      </c>
    </row>
    <row r="203" spans="10:14">
      <c r="J203">
        <v>439</v>
      </c>
      <c r="K203" t="s">
        <v>1672</v>
      </c>
      <c r="N203" t="str">
        <f t="shared" si="11"/>
        <v/>
      </c>
    </row>
    <row r="204" spans="10:14">
      <c r="J204">
        <v>321</v>
      </c>
      <c r="K204" t="s">
        <v>1674</v>
      </c>
      <c r="N204" t="str">
        <f t="shared" si="11"/>
        <v/>
      </c>
    </row>
    <row r="205" spans="10:14">
      <c r="N205" t="str">
        <f t="shared" si="11"/>
        <v/>
      </c>
    </row>
    <row r="206" spans="10:14">
      <c r="N206" t="str">
        <f t="shared" si="11"/>
        <v/>
      </c>
    </row>
    <row r="207" spans="10:14">
      <c r="N207" t="str">
        <f t="shared" si="11"/>
        <v/>
      </c>
    </row>
    <row r="208" spans="10:14">
      <c r="N208" t="str">
        <f t="shared" si="11"/>
        <v/>
      </c>
    </row>
    <row r="209" spans="14:14">
      <c r="N209" t="str">
        <f t="shared" si="11"/>
        <v/>
      </c>
    </row>
    <row r="210" spans="14:14">
      <c r="N210" t="str">
        <f t="shared" si="11"/>
        <v/>
      </c>
    </row>
    <row r="211" spans="14:14">
      <c r="N211" t="str">
        <f t="shared" si="11"/>
        <v/>
      </c>
    </row>
    <row r="212" spans="14:14">
      <c r="N212" t="str">
        <f t="shared" si="11"/>
        <v/>
      </c>
    </row>
    <row r="213" spans="14:14">
      <c r="N213" t="str">
        <f t="shared" si="11"/>
        <v/>
      </c>
    </row>
    <row r="214" spans="14:14">
      <c r="N214" t="str">
        <f t="shared" si="11"/>
        <v/>
      </c>
    </row>
    <row r="215" spans="14:14">
      <c r="N215" t="str">
        <f t="shared" si="11"/>
        <v/>
      </c>
    </row>
    <row r="216" spans="14:14">
      <c r="N216" t="str">
        <f t="shared" si="11"/>
        <v/>
      </c>
    </row>
    <row r="217" spans="14:14">
      <c r="N217" t="str">
        <f t="shared" si="11"/>
        <v/>
      </c>
    </row>
    <row r="218" spans="14:14">
      <c r="N218" t="str">
        <f t="shared" si="11"/>
        <v/>
      </c>
    </row>
    <row r="219" spans="14:14">
      <c r="N219" t="str">
        <f t="shared" si="11"/>
        <v/>
      </c>
    </row>
    <row r="220" spans="14:14">
      <c r="N220" t="str">
        <f t="shared" si="11"/>
        <v/>
      </c>
    </row>
    <row r="221" spans="14:14">
      <c r="N221" t="str">
        <f t="shared" si="11"/>
        <v/>
      </c>
    </row>
    <row r="222" spans="14:14">
      <c r="N222" t="str">
        <f t="shared" si="11"/>
        <v/>
      </c>
    </row>
    <row r="223" spans="14:14">
      <c r="N223" t="str">
        <f t="shared" si="11"/>
        <v/>
      </c>
    </row>
    <row r="224" spans="14:14">
      <c r="N224" t="str">
        <f t="shared" si="11"/>
        <v/>
      </c>
    </row>
    <row r="225" spans="14:14">
      <c r="N225" t="str">
        <f t="shared" si="11"/>
        <v/>
      </c>
    </row>
    <row r="226" spans="14:14">
      <c r="N226" t="str">
        <f t="shared" si="11"/>
        <v/>
      </c>
    </row>
    <row r="227" spans="14:14">
      <c r="N227" t="str">
        <f t="shared" si="11"/>
        <v/>
      </c>
    </row>
    <row r="228" spans="14:14">
      <c r="N228" t="str">
        <f t="shared" si="11"/>
        <v/>
      </c>
    </row>
    <row r="229" spans="14:14">
      <c r="N229" t="str">
        <f t="shared" si="11"/>
        <v/>
      </c>
    </row>
    <row r="230" spans="14:14">
      <c r="N230" t="str">
        <f t="shared" si="11"/>
        <v/>
      </c>
    </row>
    <row r="231" spans="14:14">
      <c r="N231" t="str">
        <f t="shared" si="11"/>
        <v/>
      </c>
    </row>
    <row r="232" spans="14:14">
      <c r="N232" t="str">
        <f t="shared" si="11"/>
        <v/>
      </c>
    </row>
    <row r="233" spans="14:14">
      <c r="N233" t="str">
        <f t="shared" si="11"/>
        <v/>
      </c>
    </row>
    <row r="234" spans="14:14">
      <c r="N234" t="str">
        <f t="shared" si="11"/>
        <v/>
      </c>
    </row>
    <row r="235" spans="14:14">
      <c r="N235" t="str">
        <f t="shared" si="11"/>
        <v/>
      </c>
    </row>
    <row r="236" spans="14:14">
      <c r="N236" t="str">
        <f t="shared" si="11"/>
        <v/>
      </c>
    </row>
    <row r="237" spans="14:14">
      <c r="N237" t="str">
        <f t="shared" si="11"/>
        <v/>
      </c>
    </row>
    <row r="238" spans="14:14">
      <c r="N238" t="str">
        <f t="shared" si="11"/>
        <v/>
      </c>
    </row>
    <row r="239" spans="14:14">
      <c r="N239" t="str">
        <f t="shared" si="11"/>
        <v/>
      </c>
    </row>
    <row r="240" spans="14:14">
      <c r="N240" t="str">
        <f t="shared" si="11"/>
        <v/>
      </c>
    </row>
    <row r="241" spans="14:14">
      <c r="N241" t="str">
        <f t="shared" si="11"/>
        <v/>
      </c>
    </row>
    <row r="242" spans="14:14">
      <c r="N242" t="str">
        <f t="shared" si="11"/>
        <v/>
      </c>
    </row>
    <row r="243" spans="14:14">
      <c r="N243" t="str">
        <f t="shared" si="11"/>
        <v/>
      </c>
    </row>
    <row r="244" spans="14:14">
      <c r="N244" t="str">
        <f t="shared" si="11"/>
        <v/>
      </c>
    </row>
    <row r="245" spans="14:14">
      <c r="N245" t="str">
        <f t="shared" si="11"/>
        <v/>
      </c>
    </row>
    <row r="246" spans="14:14">
      <c r="N246" t="str">
        <f t="shared" si="11"/>
        <v/>
      </c>
    </row>
    <row r="247" spans="14:14">
      <c r="N247" t="str">
        <f t="shared" si="11"/>
        <v/>
      </c>
    </row>
    <row r="248" spans="14:14">
      <c r="N248" t="str">
        <f t="shared" si="11"/>
        <v/>
      </c>
    </row>
    <row r="249" spans="14:14">
      <c r="N249" t="str">
        <f t="shared" si="11"/>
        <v/>
      </c>
    </row>
    <row r="250" spans="14:14">
      <c r="N250" t="str">
        <f t="shared" si="11"/>
        <v/>
      </c>
    </row>
    <row r="251" spans="14:14">
      <c r="N251" t="str">
        <f t="shared" si="11"/>
        <v/>
      </c>
    </row>
    <row r="252" spans="14:14">
      <c r="N252" t="str">
        <f t="shared" si="11"/>
        <v/>
      </c>
    </row>
    <row r="253" spans="14:14">
      <c r="N253" t="str">
        <f t="shared" si="11"/>
        <v/>
      </c>
    </row>
    <row r="254" spans="14:14">
      <c r="N254" t="str">
        <f t="shared" si="11"/>
        <v/>
      </c>
    </row>
    <row r="255" spans="14:14">
      <c r="N255" t="str">
        <f t="shared" si="11"/>
        <v/>
      </c>
    </row>
    <row r="256" spans="14:14">
      <c r="N256" t="str">
        <f t="shared" si="11"/>
        <v/>
      </c>
    </row>
    <row r="257" spans="14:14">
      <c r="N257" t="str">
        <f t="shared" si="11"/>
        <v/>
      </c>
    </row>
    <row r="258" spans="14:14">
      <c r="N258" t="str">
        <f t="shared" si="11"/>
        <v/>
      </c>
    </row>
    <row r="259" spans="14:14">
      <c r="N259" t="str">
        <f t="shared" si="11"/>
        <v/>
      </c>
    </row>
    <row r="260" spans="14:14">
      <c r="N260" t="str">
        <f t="shared" ref="N260:N323" si="12">MID(O260,22,222222)</f>
        <v/>
      </c>
    </row>
    <row r="261" spans="14:14">
      <c r="N261" t="str">
        <f t="shared" si="12"/>
        <v/>
      </c>
    </row>
    <row r="262" spans="14:14">
      <c r="N262" t="str">
        <f t="shared" si="12"/>
        <v/>
      </c>
    </row>
    <row r="263" spans="14:14">
      <c r="N263" t="str">
        <f t="shared" si="12"/>
        <v/>
      </c>
    </row>
    <row r="264" spans="14:14">
      <c r="N264" t="str">
        <f t="shared" si="12"/>
        <v/>
      </c>
    </row>
    <row r="265" spans="14:14">
      <c r="N265" t="str">
        <f t="shared" si="12"/>
        <v/>
      </c>
    </row>
    <row r="266" spans="14:14">
      <c r="N266" t="str">
        <f t="shared" si="12"/>
        <v/>
      </c>
    </row>
    <row r="267" spans="14:14">
      <c r="N267" t="str">
        <f t="shared" si="12"/>
        <v/>
      </c>
    </row>
    <row r="268" spans="14:14">
      <c r="N268" t="str">
        <f t="shared" si="12"/>
        <v/>
      </c>
    </row>
    <row r="269" spans="14:14">
      <c r="N269" t="str">
        <f t="shared" si="12"/>
        <v/>
      </c>
    </row>
    <row r="270" spans="14:14">
      <c r="N270" t="str">
        <f t="shared" si="12"/>
        <v/>
      </c>
    </row>
    <row r="271" spans="14:14">
      <c r="N271" t="str">
        <f t="shared" si="12"/>
        <v/>
      </c>
    </row>
    <row r="272" spans="14:14">
      <c r="N272" t="str">
        <f t="shared" si="12"/>
        <v/>
      </c>
    </row>
    <row r="273" spans="14:14">
      <c r="N273" t="str">
        <f t="shared" si="12"/>
        <v/>
      </c>
    </row>
    <row r="274" spans="14:14">
      <c r="N274" t="str">
        <f t="shared" si="12"/>
        <v/>
      </c>
    </row>
    <row r="275" spans="14:14">
      <c r="N275" t="str">
        <f t="shared" si="12"/>
        <v/>
      </c>
    </row>
    <row r="276" spans="14:14">
      <c r="N276" t="str">
        <f t="shared" si="12"/>
        <v/>
      </c>
    </row>
    <row r="277" spans="14:14">
      <c r="N277" t="str">
        <f t="shared" si="12"/>
        <v/>
      </c>
    </row>
    <row r="278" spans="14:14">
      <c r="N278" t="str">
        <f t="shared" si="12"/>
        <v/>
      </c>
    </row>
    <row r="279" spans="14:14">
      <c r="N279" t="str">
        <f t="shared" si="12"/>
        <v/>
      </c>
    </row>
    <row r="280" spans="14:14">
      <c r="N280" t="str">
        <f t="shared" si="12"/>
        <v/>
      </c>
    </row>
    <row r="281" spans="14:14">
      <c r="N281" t="str">
        <f t="shared" si="12"/>
        <v/>
      </c>
    </row>
    <row r="282" spans="14:14">
      <c r="N282" t="str">
        <f t="shared" si="12"/>
        <v/>
      </c>
    </row>
    <row r="283" spans="14:14">
      <c r="N283" t="str">
        <f t="shared" si="12"/>
        <v/>
      </c>
    </row>
    <row r="284" spans="14:14">
      <c r="N284" t="str">
        <f t="shared" si="12"/>
        <v/>
      </c>
    </row>
    <row r="285" spans="14:14">
      <c r="N285" t="str">
        <f t="shared" si="12"/>
        <v/>
      </c>
    </row>
    <row r="286" spans="14:14">
      <c r="N286" t="str">
        <f t="shared" si="12"/>
        <v/>
      </c>
    </row>
    <row r="287" spans="14:14">
      <c r="N287" t="str">
        <f t="shared" si="12"/>
        <v/>
      </c>
    </row>
    <row r="288" spans="14:14">
      <c r="N288" t="str">
        <f t="shared" si="12"/>
        <v/>
      </c>
    </row>
    <row r="289" spans="14:14">
      <c r="N289" t="str">
        <f t="shared" si="12"/>
        <v/>
      </c>
    </row>
    <row r="290" spans="14:14">
      <c r="N290" t="str">
        <f t="shared" si="12"/>
        <v/>
      </c>
    </row>
    <row r="291" spans="14:14">
      <c r="N291" t="str">
        <f t="shared" si="12"/>
        <v/>
      </c>
    </row>
    <row r="292" spans="14:14">
      <c r="N292" t="str">
        <f t="shared" si="12"/>
        <v/>
      </c>
    </row>
    <row r="293" spans="14:14">
      <c r="N293" t="str">
        <f t="shared" si="12"/>
        <v/>
      </c>
    </row>
    <row r="294" spans="14:14">
      <c r="N294" t="str">
        <f t="shared" si="12"/>
        <v/>
      </c>
    </row>
    <row r="295" spans="14:14">
      <c r="N295" t="str">
        <f t="shared" si="12"/>
        <v/>
      </c>
    </row>
    <row r="296" spans="14:14">
      <c r="N296" t="str">
        <f t="shared" si="12"/>
        <v/>
      </c>
    </row>
    <row r="297" spans="14:14">
      <c r="N297" t="str">
        <f t="shared" si="12"/>
        <v/>
      </c>
    </row>
    <row r="298" spans="14:14">
      <c r="N298" t="str">
        <f t="shared" si="12"/>
        <v/>
      </c>
    </row>
    <row r="299" spans="14:14">
      <c r="N299" t="str">
        <f t="shared" si="12"/>
        <v/>
      </c>
    </row>
    <row r="300" spans="14:14">
      <c r="N300" t="str">
        <f t="shared" si="12"/>
        <v/>
      </c>
    </row>
    <row r="301" spans="14:14">
      <c r="N301" t="str">
        <f t="shared" si="12"/>
        <v/>
      </c>
    </row>
    <row r="302" spans="14:14">
      <c r="N302" t="str">
        <f t="shared" si="12"/>
        <v/>
      </c>
    </row>
    <row r="303" spans="14:14">
      <c r="N303" t="str">
        <f t="shared" si="12"/>
        <v/>
      </c>
    </row>
    <row r="304" spans="14:14">
      <c r="N304" t="str">
        <f t="shared" si="12"/>
        <v/>
      </c>
    </row>
    <row r="305" spans="14:14">
      <c r="N305" t="str">
        <f t="shared" si="12"/>
        <v/>
      </c>
    </row>
    <row r="306" spans="14:14">
      <c r="N306" t="str">
        <f t="shared" si="12"/>
        <v/>
      </c>
    </row>
    <row r="307" spans="14:14">
      <c r="N307" t="str">
        <f t="shared" si="12"/>
        <v/>
      </c>
    </row>
    <row r="308" spans="14:14">
      <c r="N308" t="str">
        <f t="shared" si="12"/>
        <v/>
      </c>
    </row>
    <row r="309" spans="14:14">
      <c r="N309" t="str">
        <f t="shared" si="12"/>
        <v/>
      </c>
    </row>
    <row r="310" spans="14:14">
      <c r="N310" t="str">
        <f t="shared" si="12"/>
        <v/>
      </c>
    </row>
    <row r="311" spans="14:14">
      <c r="N311" t="str">
        <f t="shared" si="12"/>
        <v/>
      </c>
    </row>
    <row r="312" spans="14:14">
      <c r="N312" t="str">
        <f t="shared" si="12"/>
        <v/>
      </c>
    </row>
    <row r="313" spans="14:14">
      <c r="N313" t="str">
        <f t="shared" si="12"/>
        <v/>
      </c>
    </row>
    <row r="314" spans="14:14">
      <c r="N314" t="str">
        <f t="shared" si="12"/>
        <v/>
      </c>
    </row>
    <row r="315" spans="14:14">
      <c r="N315" t="str">
        <f t="shared" si="12"/>
        <v/>
      </c>
    </row>
    <row r="316" spans="14:14">
      <c r="N316" t="str">
        <f t="shared" si="12"/>
        <v/>
      </c>
    </row>
    <row r="317" spans="14:14">
      <c r="N317" t="str">
        <f t="shared" si="12"/>
        <v/>
      </c>
    </row>
    <row r="318" spans="14:14">
      <c r="N318" t="str">
        <f t="shared" si="12"/>
        <v/>
      </c>
    </row>
    <row r="319" spans="14:14">
      <c r="N319" t="str">
        <f t="shared" si="12"/>
        <v/>
      </c>
    </row>
    <row r="320" spans="14:14">
      <c r="N320" t="str">
        <f t="shared" si="12"/>
        <v/>
      </c>
    </row>
    <row r="321" spans="14:14">
      <c r="N321" t="str">
        <f t="shared" si="12"/>
        <v/>
      </c>
    </row>
    <row r="322" spans="14:14">
      <c r="N322" t="str">
        <f t="shared" si="12"/>
        <v/>
      </c>
    </row>
    <row r="323" spans="14:14">
      <c r="N323" t="str">
        <f t="shared" si="12"/>
        <v/>
      </c>
    </row>
    <row r="324" spans="14:14">
      <c r="N324" t="str">
        <f t="shared" ref="N324:N387" si="13">MID(O324,22,222222)</f>
        <v/>
      </c>
    </row>
    <row r="325" spans="14:14">
      <c r="N325" t="str">
        <f t="shared" si="13"/>
        <v/>
      </c>
    </row>
    <row r="326" spans="14:14">
      <c r="N326" t="str">
        <f t="shared" si="13"/>
        <v/>
      </c>
    </row>
    <row r="327" spans="14:14">
      <c r="N327" t="str">
        <f t="shared" si="13"/>
        <v/>
      </c>
    </row>
    <row r="328" spans="14:14">
      <c r="N328" t="str">
        <f t="shared" si="13"/>
        <v/>
      </c>
    </row>
    <row r="329" spans="14:14">
      <c r="N329" t="str">
        <f t="shared" si="13"/>
        <v/>
      </c>
    </row>
    <row r="330" spans="14:14">
      <c r="N330" t="str">
        <f t="shared" si="13"/>
        <v/>
      </c>
    </row>
    <row r="331" spans="14:14">
      <c r="N331" t="str">
        <f t="shared" si="13"/>
        <v/>
      </c>
    </row>
    <row r="332" spans="14:14">
      <c r="N332" t="str">
        <f t="shared" si="13"/>
        <v/>
      </c>
    </row>
    <row r="333" spans="14:14">
      <c r="N333" t="str">
        <f t="shared" si="13"/>
        <v/>
      </c>
    </row>
    <row r="334" spans="14:14">
      <c r="N334" t="str">
        <f t="shared" si="13"/>
        <v/>
      </c>
    </row>
    <row r="335" spans="14:14">
      <c r="N335" t="str">
        <f t="shared" si="13"/>
        <v/>
      </c>
    </row>
    <row r="336" spans="14:14">
      <c r="N336" t="str">
        <f t="shared" si="13"/>
        <v/>
      </c>
    </row>
    <row r="337" spans="14:14">
      <c r="N337" t="str">
        <f t="shared" si="13"/>
        <v/>
      </c>
    </row>
    <row r="338" spans="14:14">
      <c r="N338" t="str">
        <f t="shared" si="13"/>
        <v/>
      </c>
    </row>
    <row r="339" spans="14:14">
      <c r="N339" t="str">
        <f t="shared" si="13"/>
        <v/>
      </c>
    </row>
    <row r="340" spans="14:14">
      <c r="N340" t="str">
        <f t="shared" si="13"/>
        <v/>
      </c>
    </row>
    <row r="341" spans="14:14">
      <c r="N341" t="str">
        <f t="shared" si="13"/>
        <v/>
      </c>
    </row>
    <row r="342" spans="14:14">
      <c r="N342" t="str">
        <f t="shared" si="13"/>
        <v/>
      </c>
    </row>
    <row r="343" spans="14:14">
      <c r="N343" t="str">
        <f t="shared" si="13"/>
        <v/>
      </c>
    </row>
    <row r="344" spans="14:14">
      <c r="N344" t="str">
        <f t="shared" si="13"/>
        <v/>
      </c>
    </row>
    <row r="345" spans="14:14">
      <c r="N345" t="str">
        <f t="shared" si="13"/>
        <v/>
      </c>
    </row>
    <row r="346" spans="14:14">
      <c r="N346" t="str">
        <f t="shared" si="13"/>
        <v/>
      </c>
    </row>
    <row r="347" spans="14:14">
      <c r="N347" t="str">
        <f t="shared" si="13"/>
        <v/>
      </c>
    </row>
    <row r="348" spans="14:14">
      <c r="N348" t="str">
        <f t="shared" si="13"/>
        <v/>
      </c>
    </row>
    <row r="349" spans="14:14">
      <c r="N349" t="str">
        <f t="shared" si="13"/>
        <v/>
      </c>
    </row>
    <row r="350" spans="14:14">
      <c r="N350" t="str">
        <f t="shared" si="13"/>
        <v/>
      </c>
    </row>
    <row r="351" spans="14:14">
      <c r="N351" t="str">
        <f t="shared" si="13"/>
        <v/>
      </c>
    </row>
    <row r="352" spans="14:14">
      <c r="N352" t="str">
        <f t="shared" si="13"/>
        <v/>
      </c>
    </row>
    <row r="353" spans="14:14">
      <c r="N353" t="str">
        <f t="shared" si="13"/>
        <v/>
      </c>
    </row>
    <row r="354" spans="14:14">
      <c r="N354" t="str">
        <f t="shared" si="13"/>
        <v/>
      </c>
    </row>
    <row r="355" spans="14:14">
      <c r="N355" t="str">
        <f t="shared" si="13"/>
        <v/>
      </c>
    </row>
    <row r="356" spans="14:14">
      <c r="N356" t="str">
        <f t="shared" si="13"/>
        <v/>
      </c>
    </row>
    <row r="357" spans="14:14">
      <c r="N357" t="str">
        <f t="shared" si="13"/>
        <v/>
      </c>
    </row>
    <row r="358" spans="14:14">
      <c r="N358" t="str">
        <f t="shared" si="13"/>
        <v/>
      </c>
    </row>
    <row r="359" spans="14:14">
      <c r="N359" t="str">
        <f t="shared" si="13"/>
        <v/>
      </c>
    </row>
    <row r="360" spans="14:14">
      <c r="N360" t="str">
        <f t="shared" si="13"/>
        <v/>
      </c>
    </row>
    <row r="361" spans="14:14">
      <c r="N361" t="str">
        <f t="shared" si="13"/>
        <v/>
      </c>
    </row>
    <row r="362" spans="14:14">
      <c r="N362" t="str">
        <f t="shared" si="13"/>
        <v/>
      </c>
    </row>
    <row r="363" spans="14:14">
      <c r="N363" t="str">
        <f t="shared" si="13"/>
        <v/>
      </c>
    </row>
    <row r="364" spans="14:14">
      <c r="N364" t="str">
        <f t="shared" si="13"/>
        <v/>
      </c>
    </row>
    <row r="365" spans="14:14">
      <c r="N365" t="str">
        <f t="shared" si="13"/>
        <v/>
      </c>
    </row>
    <row r="366" spans="14:14">
      <c r="N366" t="str">
        <f t="shared" si="13"/>
        <v/>
      </c>
    </row>
    <row r="367" spans="14:14">
      <c r="N367" t="str">
        <f t="shared" si="13"/>
        <v/>
      </c>
    </row>
    <row r="368" spans="14:14">
      <c r="N368" t="str">
        <f t="shared" si="13"/>
        <v/>
      </c>
    </row>
    <row r="369" spans="14:14">
      <c r="N369" t="str">
        <f t="shared" si="13"/>
        <v/>
      </c>
    </row>
    <row r="370" spans="14:14">
      <c r="N370" t="str">
        <f t="shared" si="13"/>
        <v/>
      </c>
    </row>
    <row r="371" spans="14:14">
      <c r="N371" t="str">
        <f t="shared" si="13"/>
        <v/>
      </c>
    </row>
    <row r="372" spans="14:14">
      <c r="N372" t="str">
        <f t="shared" si="13"/>
        <v/>
      </c>
    </row>
    <row r="373" spans="14:14">
      <c r="N373" t="str">
        <f t="shared" si="13"/>
        <v/>
      </c>
    </row>
    <row r="374" spans="14:14">
      <c r="N374" t="str">
        <f t="shared" si="13"/>
        <v/>
      </c>
    </row>
    <row r="375" spans="14:14">
      <c r="N375" t="str">
        <f t="shared" si="13"/>
        <v/>
      </c>
    </row>
    <row r="376" spans="14:14">
      <c r="N376" t="str">
        <f t="shared" si="13"/>
        <v/>
      </c>
    </row>
    <row r="377" spans="14:14">
      <c r="N377" t="str">
        <f t="shared" si="13"/>
        <v/>
      </c>
    </row>
    <row r="378" spans="14:14">
      <c r="N378" t="str">
        <f t="shared" si="13"/>
        <v/>
      </c>
    </row>
    <row r="379" spans="14:14">
      <c r="N379" t="str">
        <f t="shared" si="13"/>
        <v/>
      </c>
    </row>
    <row r="380" spans="14:14">
      <c r="N380" t="str">
        <f t="shared" si="13"/>
        <v/>
      </c>
    </row>
    <row r="381" spans="14:14">
      <c r="N381" t="str">
        <f t="shared" si="13"/>
        <v/>
      </c>
    </row>
    <row r="382" spans="14:14">
      <c r="N382" t="str">
        <f t="shared" si="13"/>
        <v/>
      </c>
    </row>
    <row r="383" spans="14:14">
      <c r="N383" t="str">
        <f t="shared" si="13"/>
        <v/>
      </c>
    </row>
    <row r="384" spans="14:14">
      <c r="N384" t="str">
        <f t="shared" si="13"/>
        <v/>
      </c>
    </row>
    <row r="385" spans="14:14">
      <c r="N385" t="str">
        <f t="shared" si="13"/>
        <v/>
      </c>
    </row>
    <row r="386" spans="14:14">
      <c r="N386" t="str">
        <f t="shared" si="13"/>
        <v/>
      </c>
    </row>
    <row r="387" spans="14:14">
      <c r="N387" t="str">
        <f t="shared" si="13"/>
        <v/>
      </c>
    </row>
    <row r="388" spans="14:14">
      <c r="N388" t="str">
        <f t="shared" ref="N388:N451" si="14">MID(O388,22,222222)</f>
        <v/>
      </c>
    </row>
    <row r="389" spans="14:14">
      <c r="N389" t="str">
        <f t="shared" si="14"/>
        <v/>
      </c>
    </row>
    <row r="390" spans="14:14">
      <c r="N390" t="str">
        <f t="shared" si="14"/>
        <v/>
      </c>
    </row>
    <row r="391" spans="14:14">
      <c r="N391" t="str">
        <f t="shared" si="14"/>
        <v/>
      </c>
    </row>
    <row r="392" spans="14:14">
      <c r="N392" t="str">
        <f t="shared" si="14"/>
        <v/>
      </c>
    </row>
    <row r="393" spans="14:14">
      <c r="N393" t="str">
        <f t="shared" si="14"/>
        <v/>
      </c>
    </row>
    <row r="394" spans="14:14">
      <c r="N394" t="str">
        <f t="shared" si="14"/>
        <v/>
      </c>
    </row>
    <row r="395" spans="14:14">
      <c r="N395" t="str">
        <f t="shared" si="14"/>
        <v/>
      </c>
    </row>
    <row r="396" spans="14:14">
      <c r="N396" t="str">
        <f t="shared" si="14"/>
        <v/>
      </c>
    </row>
    <row r="397" spans="14:14">
      <c r="N397" t="str">
        <f t="shared" si="14"/>
        <v/>
      </c>
    </row>
    <row r="398" spans="14:14">
      <c r="N398" t="str">
        <f t="shared" si="14"/>
        <v/>
      </c>
    </row>
    <row r="399" spans="14:14">
      <c r="N399" t="str">
        <f t="shared" si="14"/>
        <v/>
      </c>
    </row>
    <row r="400" spans="14:14">
      <c r="N400" t="str">
        <f t="shared" si="14"/>
        <v/>
      </c>
    </row>
    <row r="401" spans="14:14">
      <c r="N401" t="str">
        <f t="shared" si="14"/>
        <v/>
      </c>
    </row>
    <row r="402" spans="14:14">
      <c r="N402" t="str">
        <f t="shared" si="14"/>
        <v/>
      </c>
    </row>
    <row r="403" spans="14:14">
      <c r="N403" t="str">
        <f t="shared" si="14"/>
        <v/>
      </c>
    </row>
    <row r="404" spans="14:14">
      <c r="N404" t="str">
        <f t="shared" si="14"/>
        <v/>
      </c>
    </row>
    <row r="405" spans="14:14">
      <c r="N405" t="str">
        <f t="shared" si="14"/>
        <v/>
      </c>
    </row>
    <row r="406" spans="14:14">
      <c r="N406" t="str">
        <f t="shared" si="14"/>
        <v/>
      </c>
    </row>
    <row r="407" spans="14:14">
      <c r="N407" t="str">
        <f t="shared" si="14"/>
        <v/>
      </c>
    </row>
    <row r="408" spans="14:14">
      <c r="N408" t="str">
        <f t="shared" si="14"/>
        <v/>
      </c>
    </row>
    <row r="409" spans="14:14">
      <c r="N409" t="str">
        <f t="shared" si="14"/>
        <v/>
      </c>
    </row>
    <row r="410" spans="14:14">
      <c r="N410" t="str">
        <f t="shared" si="14"/>
        <v/>
      </c>
    </row>
    <row r="411" spans="14:14">
      <c r="N411" t="str">
        <f t="shared" si="14"/>
        <v/>
      </c>
    </row>
    <row r="412" spans="14:14">
      <c r="N412" t="str">
        <f t="shared" si="14"/>
        <v/>
      </c>
    </row>
    <row r="413" spans="14:14">
      <c r="N413" t="str">
        <f t="shared" si="14"/>
        <v/>
      </c>
    </row>
    <row r="414" spans="14:14">
      <c r="N414" t="str">
        <f t="shared" si="14"/>
        <v/>
      </c>
    </row>
    <row r="415" spans="14:14">
      <c r="N415" t="str">
        <f t="shared" si="14"/>
        <v/>
      </c>
    </row>
    <row r="416" spans="14:14">
      <c r="N416" t="str">
        <f t="shared" si="14"/>
        <v/>
      </c>
    </row>
    <row r="417" spans="14:14">
      <c r="N417" t="str">
        <f t="shared" si="14"/>
        <v/>
      </c>
    </row>
    <row r="418" spans="14:14">
      <c r="N418" t="str">
        <f t="shared" si="14"/>
        <v/>
      </c>
    </row>
    <row r="419" spans="14:14">
      <c r="N419" t="str">
        <f t="shared" si="14"/>
        <v/>
      </c>
    </row>
    <row r="420" spans="14:14">
      <c r="N420" t="str">
        <f t="shared" si="14"/>
        <v/>
      </c>
    </row>
    <row r="421" spans="14:14">
      <c r="N421" t="str">
        <f t="shared" si="14"/>
        <v/>
      </c>
    </row>
    <row r="422" spans="14:14">
      <c r="N422" t="str">
        <f t="shared" si="14"/>
        <v/>
      </c>
    </row>
    <row r="423" spans="14:14">
      <c r="N423" t="str">
        <f t="shared" si="14"/>
        <v/>
      </c>
    </row>
    <row r="424" spans="14:14">
      <c r="N424" t="str">
        <f t="shared" si="14"/>
        <v/>
      </c>
    </row>
    <row r="425" spans="14:14">
      <c r="N425" t="str">
        <f t="shared" si="14"/>
        <v/>
      </c>
    </row>
    <row r="426" spans="14:14">
      <c r="N426" t="str">
        <f t="shared" si="14"/>
        <v/>
      </c>
    </row>
    <row r="427" spans="14:14">
      <c r="N427" t="str">
        <f t="shared" si="14"/>
        <v/>
      </c>
    </row>
    <row r="428" spans="14:14">
      <c r="N428" t="str">
        <f t="shared" si="14"/>
        <v/>
      </c>
    </row>
    <row r="429" spans="14:14">
      <c r="N429" t="str">
        <f t="shared" si="14"/>
        <v/>
      </c>
    </row>
    <row r="430" spans="14:14">
      <c r="N430" t="str">
        <f t="shared" si="14"/>
        <v/>
      </c>
    </row>
    <row r="431" spans="14:14">
      <c r="N431" t="str">
        <f t="shared" si="14"/>
        <v/>
      </c>
    </row>
    <row r="432" spans="14:14">
      <c r="N432" t="str">
        <f t="shared" si="14"/>
        <v/>
      </c>
    </row>
    <row r="433" spans="14:14">
      <c r="N433" t="str">
        <f t="shared" si="14"/>
        <v/>
      </c>
    </row>
    <row r="434" spans="14:14">
      <c r="N434" t="str">
        <f t="shared" si="14"/>
        <v/>
      </c>
    </row>
    <row r="435" spans="14:14">
      <c r="N435" t="str">
        <f t="shared" si="14"/>
        <v/>
      </c>
    </row>
    <row r="436" spans="14:14">
      <c r="N436" t="str">
        <f t="shared" si="14"/>
        <v/>
      </c>
    </row>
    <row r="437" spans="14:14">
      <c r="N437" t="str">
        <f t="shared" si="14"/>
        <v/>
      </c>
    </row>
    <row r="438" spans="14:14">
      <c r="N438" t="str">
        <f t="shared" si="14"/>
        <v/>
      </c>
    </row>
    <row r="439" spans="14:14">
      <c r="N439" t="str">
        <f t="shared" si="14"/>
        <v/>
      </c>
    </row>
    <row r="440" spans="14:14">
      <c r="N440" t="str">
        <f t="shared" si="14"/>
        <v/>
      </c>
    </row>
    <row r="441" spans="14:14">
      <c r="N441" t="str">
        <f t="shared" si="14"/>
        <v/>
      </c>
    </row>
    <row r="442" spans="14:14">
      <c r="N442" t="str">
        <f t="shared" si="14"/>
        <v/>
      </c>
    </row>
    <row r="443" spans="14:14">
      <c r="N443" t="str">
        <f t="shared" si="14"/>
        <v/>
      </c>
    </row>
    <row r="444" spans="14:14">
      <c r="N444" t="str">
        <f t="shared" si="14"/>
        <v/>
      </c>
    </row>
    <row r="445" spans="14:14">
      <c r="N445" t="str">
        <f t="shared" si="14"/>
        <v/>
      </c>
    </row>
    <row r="446" spans="14:14">
      <c r="N446" t="str">
        <f t="shared" si="14"/>
        <v/>
      </c>
    </row>
    <row r="447" spans="14:14">
      <c r="N447" t="str">
        <f t="shared" si="14"/>
        <v/>
      </c>
    </row>
    <row r="448" spans="14:14">
      <c r="N448" t="str">
        <f t="shared" si="14"/>
        <v/>
      </c>
    </row>
    <row r="449" spans="14:14">
      <c r="N449" t="str">
        <f t="shared" si="14"/>
        <v/>
      </c>
    </row>
    <row r="450" spans="14:14">
      <c r="N450" t="str">
        <f t="shared" si="14"/>
        <v/>
      </c>
    </row>
    <row r="451" spans="14:14">
      <c r="N451" t="str">
        <f t="shared" si="14"/>
        <v/>
      </c>
    </row>
    <row r="452" spans="14:14">
      <c r="N452" t="str">
        <f t="shared" ref="N452:N457" si="15">MID(O452,22,222222)</f>
        <v/>
      </c>
    </row>
    <row r="453" spans="14:14">
      <c r="N453" t="str">
        <f t="shared" si="15"/>
        <v/>
      </c>
    </row>
    <row r="454" spans="14:14">
      <c r="N454" t="str">
        <f t="shared" si="15"/>
        <v/>
      </c>
    </row>
    <row r="455" spans="14:14">
      <c r="N455" t="str">
        <f t="shared" si="15"/>
        <v/>
      </c>
    </row>
    <row r="456" spans="14:14">
      <c r="N456" t="str">
        <f t="shared" si="15"/>
        <v/>
      </c>
    </row>
    <row r="457" spans="14:14">
      <c r="N457" t="str">
        <f t="shared" si="15"/>
        <v/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8"/>
  <dimension ref="A3:B11"/>
  <sheetViews>
    <sheetView workbookViewId="0">
      <selection activeCell="A5" sqref="A5"/>
    </sheetView>
  </sheetViews>
  <sheetFormatPr defaultColWidth="11.296875" defaultRowHeight="15"/>
  <cols>
    <col min="1" max="1" width="59.32421875" customWidth="1"/>
    <col min="2" max="2" width="18.16015625" customWidth="1"/>
    <col min="3" max="4" width="17.08203125" bestFit="1" customWidth="1"/>
  </cols>
  <sheetData>
    <row r="3" spans="1:2">
      <c r="A3" s="2" t="s">
        <v>3</v>
      </c>
      <c r="B3" t="s">
        <v>403</v>
      </c>
    </row>
    <row r="4" spans="1:2">
      <c r="A4" s="6" t="s">
        <v>1198</v>
      </c>
      <c r="B4" s="3">
        <v>285508279.99999988</v>
      </c>
    </row>
    <row r="5" spans="1:2">
      <c r="A5" s="6" t="s">
        <v>1199</v>
      </c>
      <c r="B5" s="3">
        <v>136940000</v>
      </c>
    </row>
    <row r="6" spans="1:2">
      <c r="A6" s="6" t="s">
        <v>1200</v>
      </c>
      <c r="B6" s="3">
        <v>170251846</v>
      </c>
    </row>
    <row r="7" spans="1:2">
      <c r="A7" s="6" t="s">
        <v>1201</v>
      </c>
      <c r="B7" s="3">
        <v>45322193</v>
      </c>
    </row>
    <row r="8" spans="1:2">
      <c r="A8" s="6" t="s">
        <v>1202</v>
      </c>
      <c r="B8" s="3">
        <v>14750000</v>
      </c>
    </row>
    <row r="9" spans="1:2">
      <c r="A9" s="6" t="s">
        <v>1205</v>
      </c>
      <c r="B9" s="3">
        <v>44711563</v>
      </c>
    </row>
    <row r="10" spans="1:2">
      <c r="A10" s="6" t="s">
        <v>1203</v>
      </c>
      <c r="B10" s="3">
        <v>31823728</v>
      </c>
    </row>
    <row r="11" spans="1:2">
      <c r="A11" s="6" t="s">
        <v>4</v>
      </c>
      <c r="B11" s="3">
        <v>729307609.99999988</v>
      </c>
    </row>
  </sheetData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56"/>
  <sheetViews>
    <sheetView zoomScale="123" zoomScaleNormal="160" workbookViewId="0">
      <pane ySplit="6" topLeftCell="A9" activePane="bottomLeft" state="frozen"/>
      <selection pane="bottomLeft" activeCell="F29" sqref="F29"/>
    </sheetView>
  </sheetViews>
  <sheetFormatPr defaultColWidth="0" defaultRowHeight="11.25" zeroHeight="1"/>
  <cols>
    <col min="1" max="1" width="0.671875" style="101" customWidth="1"/>
    <col min="2" max="2" width="43.98828125" style="101" bestFit="1" customWidth="1"/>
    <col min="3" max="4" width="11.703125" style="101" bestFit="1" customWidth="1"/>
    <col min="5" max="5" width="12.9140625" style="101" customWidth="1"/>
    <col min="6" max="6" width="11.703125" style="101" customWidth="1"/>
    <col min="7" max="7" width="0.671875" style="101" customWidth="1"/>
    <col min="8" max="8" width="11.296875" style="101" hidden="1" customWidth="1"/>
    <col min="9" max="9" width="11.8359375" style="101" hidden="1" customWidth="1"/>
    <col min="10" max="11" width="11.296875" style="101" hidden="1" customWidth="1"/>
    <col min="12" max="15" width="13.046875" style="101" hidden="1" customWidth="1"/>
    <col min="16" max="17" width="11.296875" style="101" hidden="1" customWidth="1"/>
    <col min="18" max="18" width="11.43359375" style="101" hidden="1" customWidth="1"/>
    <col min="19" max="19" width="11.296875" style="101" hidden="1" customWidth="1"/>
    <col min="20" max="16384" width="11.296875" style="101" hidden="1"/>
  </cols>
  <sheetData>
    <row r="1" spans="2:23" ht="2.25" customHeight="1" thickBot="1">
      <c r="C1" s="102"/>
      <c r="D1" s="102"/>
      <c r="E1" s="102"/>
      <c r="F1" s="102"/>
      <c r="G1" s="102"/>
    </row>
    <row r="2" spans="2:23" ht="20.25" customHeight="1">
      <c r="B2" s="252" t="s">
        <v>1336</v>
      </c>
      <c r="C2" s="253"/>
      <c r="D2" s="253"/>
      <c r="E2" s="253"/>
      <c r="F2" s="254"/>
      <c r="G2" s="221"/>
      <c r="H2" s="208"/>
      <c r="I2" s="208">
        <f>+'Proyeccion de Egresos'!H2</f>
        <v>0</v>
      </c>
      <c r="J2" s="208">
        <f>+'Proyeccion de Egresos'!I2</f>
        <v>0</v>
      </c>
      <c r="K2" s="208"/>
    </row>
    <row r="3" spans="2:23">
      <c r="B3" s="255" t="s">
        <v>790</v>
      </c>
      <c r="C3" s="256"/>
      <c r="D3" s="256"/>
      <c r="E3" s="256"/>
      <c r="F3" s="257"/>
      <c r="G3" s="221"/>
      <c r="H3" s="208">
        <f>+L7-L8-L11-L12</f>
        <v>178202358.99999997</v>
      </c>
      <c r="I3" s="208">
        <f>+'Proyeccion de Egresos'!H3</f>
        <v>223724375.03789505</v>
      </c>
      <c r="J3" s="208">
        <f>+'Proyeccion de Egresos'!I3</f>
        <v>113697470.96000001</v>
      </c>
      <c r="K3" s="208">
        <f>+L18-L27</f>
        <v>188201050</v>
      </c>
      <c r="L3" s="209">
        <f>+SUM(L8:L16)-L7</f>
        <v>0</v>
      </c>
    </row>
    <row r="4" spans="2:23" ht="20.25" customHeight="1" thickBot="1">
      <c r="B4" s="258" t="s">
        <v>1569</v>
      </c>
      <c r="C4" s="259"/>
      <c r="D4" s="259"/>
      <c r="E4" s="259"/>
      <c r="F4" s="260"/>
      <c r="G4" s="221"/>
      <c r="H4" s="208"/>
      <c r="I4" s="208">
        <f>+'Proyeccion de Egresos'!H4</f>
        <v>0.50520951899606026</v>
      </c>
      <c r="J4" s="208">
        <f>+'Proyeccion de Egresos'!I4</f>
        <v>4.4348533497150559E-2</v>
      </c>
      <c r="K4" s="208"/>
      <c r="L4" s="192">
        <f>+L7+L18</f>
        <v>729307610</v>
      </c>
      <c r="M4" s="192">
        <f t="shared" ref="M4:O4" si="0">+M7+M18</f>
        <v>747746708.10163975</v>
      </c>
      <c r="N4" s="192">
        <f t="shared" si="0"/>
        <v>781395309.96621346</v>
      </c>
      <c r="O4" s="192">
        <f t="shared" si="0"/>
        <v>828316415.89959145</v>
      </c>
    </row>
    <row r="5" spans="2:23" ht="20.25" customHeight="1" thickBot="1">
      <c r="B5" s="261" t="s">
        <v>1151</v>
      </c>
      <c r="C5" s="262"/>
      <c r="D5" s="262"/>
      <c r="E5" s="262"/>
      <c r="F5" s="263"/>
      <c r="G5" s="221"/>
      <c r="H5" s="208"/>
      <c r="I5" s="208">
        <f>+'Proyeccion de Egresos'!H5</f>
        <v>0.47214089404061882</v>
      </c>
      <c r="J5" s="208">
        <f>+'Proyeccion de Egresos'!I5</f>
        <v>0.64840861391601123</v>
      </c>
      <c r="K5" s="208"/>
      <c r="L5" s="209">
        <f>+SUM(L8:L16)-L7</f>
        <v>0</v>
      </c>
      <c r="M5" s="209">
        <f t="shared" ref="M5:O5" si="1">+SUM(M8:M16)-M7</f>
        <v>0</v>
      </c>
      <c r="N5" s="209">
        <f t="shared" si="1"/>
        <v>0</v>
      </c>
      <c r="O5" s="209">
        <f t="shared" si="1"/>
        <v>0</v>
      </c>
    </row>
    <row r="6" spans="2:23" ht="30" customHeight="1" thickBot="1">
      <c r="B6" s="148" t="s">
        <v>1138</v>
      </c>
      <c r="C6" s="149">
        <v>2023</v>
      </c>
      <c r="D6" s="149">
        <v>2024</v>
      </c>
      <c r="E6" s="149">
        <v>2025</v>
      </c>
      <c r="F6" s="149">
        <v>2026</v>
      </c>
      <c r="G6" s="221"/>
      <c r="H6" s="208"/>
      <c r="I6" s="208">
        <f>+'Proyeccion de Egresos'!H6</f>
        <v>2.2649586963320919E-2</v>
      </c>
      <c r="J6" s="208">
        <f>+'Proyeccion de Egresos'!I6</f>
        <v>0.30724285260535195</v>
      </c>
      <c r="K6" s="208"/>
      <c r="L6" s="149">
        <v>2023</v>
      </c>
      <c r="M6" s="149">
        <v>2024</v>
      </c>
      <c r="N6" s="149">
        <v>2025</v>
      </c>
      <c r="O6" s="149">
        <v>2026</v>
      </c>
    </row>
    <row r="7" spans="2:23" ht="12" thickBot="1">
      <c r="B7" s="150" t="s">
        <v>1139</v>
      </c>
      <c r="C7" s="151">
        <f>+SUM(C8:C16)</f>
        <v>509282832.00000006</v>
      </c>
      <c r="D7" s="151">
        <f>+SUM(D8:D16)</f>
        <v>589594269.07537985</v>
      </c>
      <c r="E7" s="151">
        <f>+SUM(E8:E16)</f>
        <v>616126011.18377209</v>
      </c>
      <c r="F7" s="151">
        <f>+SUM(F8:F16)</f>
        <v>653123051.56825221</v>
      </c>
      <c r="G7" s="221"/>
      <c r="H7" s="209">
        <f>+SUM(H8:H16)</f>
        <v>729307610</v>
      </c>
      <c r="I7" s="209">
        <f>+SUM(I8:I16)</f>
        <v>729307610.00348425</v>
      </c>
      <c r="L7" s="211">
        <f>+'CLAS FUENTE FIN'!C7</f>
        <v>509282832</v>
      </c>
      <c r="M7" s="211">
        <v>589594269.07537985</v>
      </c>
      <c r="N7" s="211">
        <v>616126011.18377197</v>
      </c>
      <c r="O7" s="211">
        <v>653123051.56825209</v>
      </c>
    </row>
    <row r="8" spans="2:23" ht="12" thickBot="1">
      <c r="B8" s="152" t="s">
        <v>1140</v>
      </c>
      <c r="C8" s="153">
        <f>+L8</f>
        <v>263508280.00000003</v>
      </c>
      <c r="D8" s="153">
        <f t="shared" ref="D8:D16" si="2">+M8</f>
        <v>305062260.06438512</v>
      </c>
      <c r="E8" s="153">
        <f t="shared" ref="E8:E16" si="3">+N8</f>
        <v>318790061.76728249</v>
      </c>
      <c r="F8" s="153">
        <f t="shared" ref="F8:F16" si="4">+O8</f>
        <v>337932718.58632267</v>
      </c>
      <c r="G8" s="221"/>
      <c r="H8" s="212">
        <f>+'CLAS OBJETO DEL GASTO'!D7</f>
        <v>263508280.00000003</v>
      </c>
      <c r="I8" s="208">
        <f>+L8+L19</f>
        <v>263508280.00000003</v>
      </c>
      <c r="J8" s="208">
        <f>+I8-H8</f>
        <v>0</v>
      </c>
      <c r="K8" s="208"/>
      <c r="L8" s="208">
        <f>+H8</f>
        <v>263508280.00000003</v>
      </c>
      <c r="M8" s="208">
        <f>+Q8</f>
        <v>305062260.06438512</v>
      </c>
      <c r="N8" s="208">
        <f t="shared" ref="N8:N16" si="5">+R8</f>
        <v>318790061.76728249</v>
      </c>
      <c r="O8" s="208">
        <f t="shared" ref="O8:O16" si="6">+S8</f>
        <v>337932718.58632267</v>
      </c>
      <c r="P8" s="101">
        <f>+L8/$L$7</f>
        <v>0.51741049067996081</v>
      </c>
      <c r="Q8" s="214">
        <f>+M$7*$P8</f>
        <v>305062260.06438512</v>
      </c>
      <c r="R8" s="214">
        <f t="shared" ref="R8:S16" si="7">+N$7*$P8</f>
        <v>318790061.76728249</v>
      </c>
      <c r="S8" s="214">
        <f t="shared" si="7"/>
        <v>337932718.58632267</v>
      </c>
      <c r="T8" s="101">
        <v>274048611.19999999</v>
      </c>
      <c r="U8" s="101">
        <v>286380798.70492291</v>
      </c>
      <c r="V8" s="101">
        <v>299267934.6424672</v>
      </c>
    </row>
    <row r="9" spans="2:23" ht="12" thickBot="1">
      <c r="B9" s="154" t="s">
        <v>1141</v>
      </c>
      <c r="C9" s="153">
        <f t="shared" ref="C9:C16" si="8">+L9</f>
        <v>110445485.14079846</v>
      </c>
      <c r="D9" s="153">
        <f t="shared" si="2"/>
        <v>127862203.46077718</v>
      </c>
      <c r="E9" s="153">
        <f t="shared" si="3"/>
        <v>133616002.61651215</v>
      </c>
      <c r="F9" s="153">
        <f t="shared" si="4"/>
        <v>141639355.88367593</v>
      </c>
      <c r="G9" s="226"/>
      <c r="H9" s="212">
        <f>+'CLAS OBJETO DEL GASTO'!D47</f>
        <v>135940000</v>
      </c>
      <c r="I9" s="208">
        <f t="shared" ref="I9:I16" si="9">+L9+L20</f>
        <v>135940000.00348428</v>
      </c>
      <c r="J9" s="208">
        <f t="shared" ref="J9:J16" si="10">+I9-H9</f>
        <v>3.4842789173126221E-3</v>
      </c>
      <c r="K9" s="208"/>
      <c r="L9" s="208">
        <f>+H3*I4+J21</f>
        <v>110445485.14079846</v>
      </c>
      <c r="M9" s="208">
        <f t="shared" ref="M9:M16" si="11">+Q9</f>
        <v>127862203.46077718</v>
      </c>
      <c r="N9" s="208">
        <f t="shared" si="5"/>
        <v>133616002.61651215</v>
      </c>
      <c r="O9" s="208">
        <f t="shared" si="6"/>
        <v>141639355.88367593</v>
      </c>
      <c r="P9" s="101">
        <f t="shared" ref="P9:P16" si="12">+L9/$L$7</f>
        <v>0.21686473252410454</v>
      </c>
      <c r="Q9" s="214">
        <f t="shared" ref="Q9:Q16" si="13">+M$7*$P9</f>
        <v>127862203.46077718</v>
      </c>
      <c r="R9" s="214">
        <f t="shared" si="7"/>
        <v>133616002.61651215</v>
      </c>
      <c r="S9" s="214">
        <f t="shared" si="7"/>
        <v>141639355.88367593</v>
      </c>
      <c r="T9" s="101">
        <v>117548791.25661269</v>
      </c>
      <c r="U9" s="101">
        <v>122838486.86355613</v>
      </c>
      <c r="V9" s="101">
        <v>128366218.77062438</v>
      </c>
    </row>
    <row r="10" spans="2:23" ht="12" thickBot="1">
      <c r="B10" s="154" t="s">
        <v>1142</v>
      </c>
      <c r="C10" s="153">
        <f t="shared" si="8"/>
        <v>63720664.031962067</v>
      </c>
      <c r="D10" s="153">
        <f t="shared" si="2"/>
        <v>73769104.266453117</v>
      </c>
      <c r="E10" s="153">
        <f t="shared" si="3"/>
        <v>77088713.958443508</v>
      </c>
      <c r="F10" s="153">
        <f t="shared" si="4"/>
        <v>81717725.251163438</v>
      </c>
      <c r="G10" s="226"/>
      <c r="H10" s="212">
        <f>+'CLAS OBJETO DEL GASTO'!D112</f>
        <v>185751846</v>
      </c>
      <c r="I10" s="208">
        <f t="shared" si="9"/>
        <v>185751846</v>
      </c>
      <c r="J10" s="208">
        <f t="shared" si="10"/>
        <v>0</v>
      </c>
      <c r="K10" s="208"/>
      <c r="L10" s="208">
        <f>+H3*I5-J21</f>
        <v>63720664.031962067</v>
      </c>
      <c r="M10" s="208">
        <f t="shared" si="11"/>
        <v>73769104.266453117</v>
      </c>
      <c r="N10" s="208">
        <f t="shared" si="5"/>
        <v>77088713.958443508</v>
      </c>
      <c r="O10" s="208">
        <f t="shared" si="6"/>
        <v>81717725.251163438</v>
      </c>
      <c r="P10" s="101">
        <f t="shared" si="12"/>
        <v>0.1251184214903244</v>
      </c>
      <c r="Q10" s="214">
        <f t="shared" si="13"/>
        <v>73769104.266453117</v>
      </c>
      <c r="R10" s="214">
        <f t="shared" si="7"/>
        <v>77088713.958443508</v>
      </c>
      <c r="S10" s="214">
        <f t="shared" si="7"/>
        <v>81717725.251163438</v>
      </c>
      <c r="T10" s="101">
        <v>109854603.50703329</v>
      </c>
      <c r="U10" s="101">
        <v>114798060.66521974</v>
      </c>
      <c r="V10" s="101">
        <v>119963973.39348014</v>
      </c>
      <c r="W10" s="217">
        <f>+C10-104759512</f>
        <v>-41038847.968037933</v>
      </c>
    </row>
    <row r="11" spans="2:23" ht="12" thickBot="1">
      <c r="B11" s="154" t="s">
        <v>1143</v>
      </c>
      <c r="C11" s="153">
        <f t="shared" si="8"/>
        <v>45322193</v>
      </c>
      <c r="D11" s="153">
        <f t="shared" si="2"/>
        <v>52469283.423102506</v>
      </c>
      <c r="E11" s="153">
        <f t="shared" si="3"/>
        <v>54830401.177142121</v>
      </c>
      <c r="F11" s="153">
        <f t="shared" si="4"/>
        <v>58122848.711941801</v>
      </c>
      <c r="G11" s="226"/>
      <c r="H11" s="212">
        <f>+'CLAS OBJETO DEL GASTO'!D195</f>
        <v>45322193</v>
      </c>
      <c r="I11" s="208">
        <f t="shared" si="9"/>
        <v>45322193</v>
      </c>
      <c r="J11" s="208">
        <f t="shared" si="10"/>
        <v>0</v>
      </c>
      <c r="K11" s="208"/>
      <c r="L11" s="208">
        <f>+H11</f>
        <v>45322193</v>
      </c>
      <c r="M11" s="208">
        <f t="shared" si="11"/>
        <v>52469283.423102506</v>
      </c>
      <c r="N11" s="208">
        <f t="shared" si="5"/>
        <v>54830401.177142121</v>
      </c>
      <c r="O11" s="208">
        <f t="shared" si="6"/>
        <v>58122848.711941801</v>
      </c>
      <c r="P11" s="101">
        <f t="shared" si="12"/>
        <v>8.8992186958306893E-2</v>
      </c>
      <c r="Q11" s="214">
        <f t="shared" si="13"/>
        <v>52469283.423102506</v>
      </c>
      <c r="R11" s="214">
        <f t="shared" si="7"/>
        <v>54830401.177142121</v>
      </c>
      <c r="S11" s="214">
        <f t="shared" si="7"/>
        <v>58122848.711941801</v>
      </c>
      <c r="T11" s="101">
        <v>44119080.719999999</v>
      </c>
      <c r="U11" s="101">
        <v>46104439.352548577</v>
      </c>
      <c r="V11" s="101">
        <v>48179139.122740768</v>
      </c>
    </row>
    <row r="12" spans="2:23" ht="12" thickBot="1">
      <c r="B12" s="154" t="s">
        <v>1144</v>
      </c>
      <c r="C12" s="153">
        <f t="shared" si="8"/>
        <v>22250000</v>
      </c>
      <c r="D12" s="153">
        <f t="shared" si="2"/>
        <v>25758717.283694342</v>
      </c>
      <c r="E12" s="153">
        <f t="shared" si="3"/>
        <v>26917859.561460588</v>
      </c>
      <c r="F12" s="153">
        <f t="shared" si="4"/>
        <v>28534219.071012411</v>
      </c>
      <c r="G12" s="226"/>
      <c r="H12" s="212">
        <f>+'CLAS OBJETO DEL GASTO'!D252</f>
        <v>22250000</v>
      </c>
      <c r="I12" s="208">
        <f t="shared" si="9"/>
        <v>22250000</v>
      </c>
      <c r="J12" s="208">
        <f t="shared" si="10"/>
        <v>0</v>
      </c>
      <c r="K12" s="208"/>
      <c r="L12" s="208">
        <f>+H12</f>
        <v>22250000</v>
      </c>
      <c r="M12" s="208">
        <f t="shared" si="11"/>
        <v>25758717.283694342</v>
      </c>
      <c r="N12" s="208">
        <f t="shared" si="5"/>
        <v>26917859.561460588</v>
      </c>
      <c r="O12" s="208">
        <f t="shared" si="6"/>
        <v>28534219.071012411</v>
      </c>
      <c r="P12" s="101">
        <f t="shared" si="12"/>
        <v>4.3688886807007075E-2</v>
      </c>
      <c r="Q12" s="214">
        <f t="shared" si="13"/>
        <v>25758717.283694342</v>
      </c>
      <c r="R12" s="214">
        <f t="shared" si="7"/>
        <v>26917859.561460588</v>
      </c>
      <c r="S12" s="214">
        <f t="shared" si="7"/>
        <v>28534219.071012411</v>
      </c>
      <c r="T12" s="101">
        <v>13364000</v>
      </c>
      <c r="U12" s="101">
        <v>13965380.000045005</v>
      </c>
      <c r="V12" s="101">
        <v>14593822.099843325</v>
      </c>
    </row>
    <row r="13" spans="2:23" ht="12" thickBot="1">
      <c r="B13" s="154" t="s">
        <v>1145</v>
      </c>
      <c r="C13" s="153">
        <f t="shared" si="8"/>
        <v>4036209.8272394338</v>
      </c>
      <c r="D13" s="153">
        <f t="shared" si="2"/>
        <v>4672700.5769676119</v>
      </c>
      <c r="E13" s="153">
        <f t="shared" si="3"/>
        <v>4882972.1029311549</v>
      </c>
      <c r="F13" s="153">
        <f t="shared" si="4"/>
        <v>5176184.0641358728</v>
      </c>
      <c r="G13" s="226"/>
      <c r="H13" s="212">
        <f>+'CLAS OBJETO DEL GASTO'!D311</f>
        <v>44711563</v>
      </c>
      <c r="I13" s="208">
        <f t="shared" si="9"/>
        <v>44711563</v>
      </c>
      <c r="J13" s="208">
        <f t="shared" si="10"/>
        <v>0</v>
      </c>
      <c r="K13" s="208"/>
      <c r="L13" s="208">
        <f>+H3*I6</f>
        <v>4036209.8272394338</v>
      </c>
      <c r="M13" s="208">
        <f t="shared" si="11"/>
        <v>4672700.5769676119</v>
      </c>
      <c r="N13" s="208">
        <f t="shared" si="5"/>
        <v>4882972.1029311549</v>
      </c>
      <c r="O13" s="208">
        <f t="shared" si="6"/>
        <v>5176184.0641358728</v>
      </c>
      <c r="P13" s="101">
        <f t="shared" si="12"/>
        <v>7.9252815402963243E-3</v>
      </c>
      <c r="Q13" s="214">
        <f t="shared" si="13"/>
        <v>4672700.5769676119</v>
      </c>
      <c r="R13" s="214">
        <f t="shared" si="7"/>
        <v>4882972.1029311549</v>
      </c>
      <c r="S13" s="214">
        <f t="shared" si="7"/>
        <v>5176184.0641358728</v>
      </c>
      <c r="T13" s="101">
        <v>5269955.2757648444</v>
      </c>
      <c r="U13" s="101">
        <v>5507103.263192011</v>
      </c>
      <c r="V13" s="101">
        <v>5754922.9099553218</v>
      </c>
    </row>
    <row r="14" spans="2:23" ht="12" thickBot="1">
      <c r="B14" s="154" t="s">
        <v>1146</v>
      </c>
      <c r="C14" s="153">
        <f t="shared" si="8"/>
        <v>0</v>
      </c>
      <c r="D14" s="153">
        <f t="shared" si="2"/>
        <v>0</v>
      </c>
      <c r="E14" s="153">
        <f t="shared" si="3"/>
        <v>0</v>
      </c>
      <c r="F14" s="153">
        <f t="shared" si="4"/>
        <v>0</v>
      </c>
      <c r="G14" s="226"/>
      <c r="H14" s="212">
        <f>+'CLAS OBJETO DEL GASTO'!D333</f>
        <v>0</v>
      </c>
      <c r="I14" s="208">
        <f t="shared" si="9"/>
        <v>0</v>
      </c>
      <c r="J14" s="208">
        <f t="shared" si="10"/>
        <v>0</v>
      </c>
      <c r="K14" s="208"/>
      <c r="L14" s="208">
        <f t="shared" ref="L14:L16" si="14">$K14*$K$33</f>
        <v>0</v>
      </c>
      <c r="M14" s="208">
        <f t="shared" si="11"/>
        <v>0</v>
      </c>
      <c r="N14" s="208">
        <f t="shared" si="5"/>
        <v>0</v>
      </c>
      <c r="O14" s="208">
        <f t="shared" si="6"/>
        <v>0</v>
      </c>
      <c r="P14" s="101">
        <f t="shared" si="12"/>
        <v>0</v>
      </c>
      <c r="Q14" s="214">
        <f t="shared" si="13"/>
        <v>0</v>
      </c>
      <c r="R14" s="214">
        <f t="shared" si="7"/>
        <v>0</v>
      </c>
      <c r="S14" s="214">
        <f t="shared" si="7"/>
        <v>0</v>
      </c>
      <c r="T14" s="101">
        <v>0</v>
      </c>
      <c r="U14" s="101">
        <v>0</v>
      </c>
      <c r="V14" s="101">
        <v>0</v>
      </c>
    </row>
    <row r="15" spans="2:23" ht="12" thickBot="1">
      <c r="B15" s="154" t="s">
        <v>1147</v>
      </c>
      <c r="C15" s="153">
        <f t="shared" si="8"/>
        <v>0</v>
      </c>
      <c r="D15" s="153">
        <f t="shared" si="2"/>
        <v>0</v>
      </c>
      <c r="E15" s="153">
        <f t="shared" si="3"/>
        <v>0</v>
      </c>
      <c r="F15" s="153">
        <f t="shared" si="4"/>
        <v>0</v>
      </c>
      <c r="G15" s="226"/>
      <c r="H15" s="212">
        <v>0</v>
      </c>
      <c r="I15" s="208">
        <f t="shared" si="9"/>
        <v>0</v>
      </c>
      <c r="J15" s="208">
        <f t="shared" si="10"/>
        <v>0</v>
      </c>
      <c r="K15" s="208">
        <v>0</v>
      </c>
      <c r="L15" s="208">
        <f t="shared" si="14"/>
        <v>0</v>
      </c>
      <c r="M15" s="208">
        <f t="shared" si="11"/>
        <v>0</v>
      </c>
      <c r="N15" s="208">
        <f t="shared" si="5"/>
        <v>0</v>
      </c>
      <c r="O15" s="208">
        <f t="shared" si="6"/>
        <v>0</v>
      </c>
      <c r="P15" s="101">
        <f t="shared" si="12"/>
        <v>0</v>
      </c>
      <c r="Q15" s="214">
        <f t="shared" si="13"/>
        <v>0</v>
      </c>
      <c r="R15" s="214">
        <f t="shared" si="7"/>
        <v>0</v>
      </c>
      <c r="S15" s="214">
        <f t="shared" si="7"/>
        <v>0</v>
      </c>
      <c r="T15" s="101">
        <v>0</v>
      </c>
      <c r="U15" s="101">
        <v>0</v>
      </c>
      <c r="V15" s="101">
        <v>0</v>
      </c>
    </row>
    <row r="16" spans="2:23" ht="12" thickBot="1">
      <c r="B16" s="157" t="s">
        <v>1148</v>
      </c>
      <c r="C16" s="153">
        <f t="shared" si="8"/>
        <v>0</v>
      </c>
      <c r="D16" s="153">
        <f t="shared" si="2"/>
        <v>0</v>
      </c>
      <c r="E16" s="153">
        <f t="shared" si="3"/>
        <v>0</v>
      </c>
      <c r="F16" s="153">
        <f t="shared" si="4"/>
        <v>0</v>
      </c>
      <c r="G16" s="226"/>
      <c r="H16" s="212">
        <f>+'CLAS OBJETO DEL GASTO'!D338</f>
        <v>31823728</v>
      </c>
      <c r="I16" s="208">
        <f t="shared" si="9"/>
        <v>31823728</v>
      </c>
      <c r="J16" s="208">
        <f t="shared" si="10"/>
        <v>0</v>
      </c>
      <c r="K16" s="208"/>
      <c r="L16" s="208">
        <f t="shared" si="14"/>
        <v>0</v>
      </c>
      <c r="M16" s="208">
        <f t="shared" si="11"/>
        <v>0</v>
      </c>
      <c r="N16" s="208">
        <f t="shared" si="5"/>
        <v>0</v>
      </c>
      <c r="O16" s="208">
        <f t="shared" si="6"/>
        <v>0</v>
      </c>
      <c r="P16" s="101">
        <f t="shared" si="12"/>
        <v>0</v>
      </c>
      <c r="Q16" s="214">
        <f t="shared" si="13"/>
        <v>0</v>
      </c>
      <c r="R16" s="214">
        <f t="shared" si="7"/>
        <v>0</v>
      </c>
      <c r="S16" s="214">
        <f t="shared" si="7"/>
        <v>0</v>
      </c>
      <c r="T16" s="101">
        <v>0</v>
      </c>
      <c r="U16" s="101">
        <v>0</v>
      </c>
      <c r="V16" s="101">
        <v>0</v>
      </c>
    </row>
    <row r="17" spans="2:22" ht="12" thickBot="1">
      <c r="B17" s="159"/>
      <c r="C17" s="160"/>
      <c r="D17" s="160"/>
      <c r="E17" s="160"/>
      <c r="F17" s="160"/>
      <c r="G17" s="227"/>
      <c r="L17" s="209">
        <f>+SUM(L19:L27)-L18</f>
        <v>3.4843087196350098E-3</v>
      </c>
      <c r="M17" s="209">
        <f t="shared" ref="M17:O17" si="15">+SUM(M19:M27)-M18</f>
        <v>2.504497766494751E-3</v>
      </c>
      <c r="N17" s="209">
        <f t="shared" si="15"/>
        <v>2.6172101497650146E-3</v>
      </c>
      <c r="O17" s="209">
        <f t="shared" si="15"/>
        <v>2.774357795715332E-3</v>
      </c>
      <c r="Q17" s="214"/>
      <c r="R17" s="214"/>
      <c r="S17" s="214"/>
    </row>
    <row r="18" spans="2:22" ht="12" thickBot="1">
      <c r="B18" s="150" t="s">
        <v>1149</v>
      </c>
      <c r="C18" s="151">
        <f>+SUM(C19:C27)</f>
        <v>220024778.00348431</v>
      </c>
      <c r="D18" s="151">
        <f t="shared" ref="D18:F18" si="16">+SUM(D19:D27)</f>
        <v>158152439.02876437</v>
      </c>
      <c r="E18" s="151">
        <f t="shared" si="16"/>
        <v>165269298.78505877</v>
      </c>
      <c r="F18" s="151">
        <f t="shared" si="16"/>
        <v>175193364.33411372</v>
      </c>
      <c r="G18" s="225"/>
      <c r="L18" s="211">
        <f>+'CLAS FUENTE FIN'!C15</f>
        <v>220024778</v>
      </c>
      <c r="M18" s="211">
        <v>158152439.02625987</v>
      </c>
      <c r="N18" s="211">
        <v>165269298.78244156</v>
      </c>
      <c r="O18" s="211">
        <v>175193364.33133936</v>
      </c>
      <c r="Q18" s="214"/>
      <c r="R18" s="214"/>
      <c r="S18" s="214"/>
    </row>
    <row r="19" spans="2:22">
      <c r="B19" s="161" t="s">
        <v>1140</v>
      </c>
      <c r="C19" s="162">
        <f>+L19</f>
        <v>0</v>
      </c>
      <c r="D19" s="162">
        <f t="shared" ref="D19:D27" si="17">+M19</f>
        <v>0</v>
      </c>
      <c r="E19" s="162">
        <f t="shared" ref="E19:E27" si="18">+N19</f>
        <v>0</v>
      </c>
      <c r="F19" s="162">
        <f t="shared" ref="F19:F27" si="19">+O19</f>
        <v>0</v>
      </c>
      <c r="G19" s="226"/>
      <c r="I19" s="209" t="s">
        <v>1140</v>
      </c>
      <c r="J19" s="212">
        <v>0</v>
      </c>
      <c r="K19" s="223"/>
      <c r="L19" s="208">
        <f t="shared" ref="L19:L26" si="20">+$K19*$L$33</f>
        <v>0</v>
      </c>
      <c r="M19" s="208">
        <f>+Q19</f>
        <v>0</v>
      </c>
      <c r="N19" s="208">
        <f t="shared" ref="N19:N27" si="21">+R19</f>
        <v>0</v>
      </c>
      <c r="O19" s="208">
        <f t="shared" ref="O19:O27" si="22">+S19</f>
        <v>0</v>
      </c>
      <c r="P19" s="101">
        <f>+L19/$L$18</f>
        <v>0</v>
      </c>
      <c r="Q19" s="214">
        <f>+$P19*M$18</f>
        <v>0</v>
      </c>
      <c r="R19" s="214">
        <f t="shared" ref="R19:S27" si="23">+$P19*N$18</f>
        <v>0</v>
      </c>
      <c r="S19" s="214">
        <f t="shared" si="23"/>
        <v>0</v>
      </c>
      <c r="T19" s="101">
        <v>0</v>
      </c>
      <c r="U19" s="101">
        <v>0</v>
      </c>
      <c r="V19" s="101">
        <v>0</v>
      </c>
    </row>
    <row r="20" spans="2:22">
      <c r="B20" s="154" t="s">
        <v>1141</v>
      </c>
      <c r="C20" s="162">
        <f t="shared" ref="C20:C27" si="24">+L20</f>
        <v>25494514.862685811</v>
      </c>
      <c r="D20" s="162">
        <f t="shared" si="17"/>
        <v>18325298.377644513</v>
      </c>
      <c r="E20" s="162">
        <f t="shared" si="18"/>
        <v>19149936.804638512</v>
      </c>
      <c r="F20" s="162">
        <f t="shared" si="19"/>
        <v>20299849.277835708</v>
      </c>
      <c r="G20" s="226"/>
      <c r="H20" s="212"/>
      <c r="I20" s="209" t="s">
        <v>1141</v>
      </c>
      <c r="J20" s="212">
        <v>-37564031.355522856</v>
      </c>
      <c r="K20" s="223"/>
      <c r="L20" s="208">
        <f>+K3*J4+J24</f>
        <v>25494514.862685811</v>
      </c>
      <c r="M20" s="208">
        <f t="shared" ref="M20:M27" si="25">+Q20</f>
        <v>18325298.377644513</v>
      </c>
      <c r="N20" s="208">
        <f t="shared" si="21"/>
        <v>19149936.804638512</v>
      </c>
      <c r="O20" s="208">
        <f t="shared" si="22"/>
        <v>20299849.277835708</v>
      </c>
      <c r="P20" s="101">
        <f t="shared" ref="P20:P27" si="26">+L20/$L$18</f>
        <v>0.115871108219847</v>
      </c>
      <c r="Q20" s="214">
        <f t="shared" ref="Q20:Q27" si="27">+$P20*M$18</f>
        <v>18325298.377644513</v>
      </c>
      <c r="R20" s="214">
        <f t="shared" si="23"/>
        <v>19149936.804638512</v>
      </c>
      <c r="S20" s="214">
        <f t="shared" si="23"/>
        <v>20299849.277835708</v>
      </c>
      <c r="T20" s="101">
        <v>5244008.7434427375</v>
      </c>
      <c r="U20" s="101">
        <v>5479989.136849151</v>
      </c>
      <c r="V20" s="101">
        <v>5726588.6477873353</v>
      </c>
    </row>
    <row r="21" spans="2:22">
      <c r="B21" s="154" t="s">
        <v>1142</v>
      </c>
      <c r="C21" s="162">
        <f t="shared" si="24"/>
        <v>122031181.96803793</v>
      </c>
      <c r="D21" s="162">
        <f t="shared" si="17"/>
        <v>87715252.986200228</v>
      </c>
      <c r="E21" s="162">
        <f t="shared" si="18"/>
        <v>91662439.370579228</v>
      </c>
      <c r="F21" s="162">
        <f t="shared" si="19"/>
        <v>97166571.495463297</v>
      </c>
      <c r="G21" s="226"/>
      <c r="I21" s="209" t="s">
        <v>1142</v>
      </c>
      <c r="J21" s="212">
        <v>20415957.066445231</v>
      </c>
      <c r="K21" s="223"/>
      <c r="L21" s="208">
        <f>+K3*J5</f>
        <v>122031181.96803793</v>
      </c>
      <c r="M21" s="208">
        <f t="shared" si="25"/>
        <v>87715252.986200228</v>
      </c>
      <c r="N21" s="208">
        <f t="shared" si="21"/>
        <v>91662439.370579228</v>
      </c>
      <c r="O21" s="208">
        <f t="shared" si="22"/>
        <v>97166571.495463297</v>
      </c>
      <c r="P21" s="101">
        <f t="shared" si="26"/>
        <v>0.55462472489365688</v>
      </c>
      <c r="Q21" s="214">
        <f t="shared" si="27"/>
        <v>87715252.986200228</v>
      </c>
      <c r="R21" s="214">
        <f t="shared" si="23"/>
        <v>91662439.370579228</v>
      </c>
      <c r="S21" s="214">
        <f t="shared" si="23"/>
        <v>97166571.495463297</v>
      </c>
      <c r="T21" s="101">
        <v>76671316.333777279</v>
      </c>
      <c r="U21" s="101">
        <v>80121525.568088025</v>
      </c>
      <c r="V21" s="101">
        <v>83726994.215435013</v>
      </c>
    </row>
    <row r="22" spans="2:22">
      <c r="B22" s="154" t="s">
        <v>1143</v>
      </c>
      <c r="C22" s="162">
        <f t="shared" si="24"/>
        <v>0</v>
      </c>
      <c r="D22" s="162">
        <f t="shared" si="17"/>
        <v>0</v>
      </c>
      <c r="E22" s="162">
        <f t="shared" si="18"/>
        <v>0</v>
      </c>
      <c r="F22" s="162">
        <f t="shared" si="19"/>
        <v>0</v>
      </c>
      <c r="G22" s="226"/>
      <c r="I22" s="209" t="s">
        <v>1143</v>
      </c>
      <c r="J22" s="212">
        <v>0</v>
      </c>
      <c r="K22" s="223"/>
      <c r="L22" s="208">
        <f t="shared" si="20"/>
        <v>0</v>
      </c>
      <c r="M22" s="208">
        <f t="shared" si="25"/>
        <v>0</v>
      </c>
      <c r="N22" s="208">
        <f t="shared" si="21"/>
        <v>0</v>
      </c>
      <c r="O22" s="208">
        <f t="shared" si="22"/>
        <v>0</v>
      </c>
      <c r="P22" s="101">
        <f t="shared" si="26"/>
        <v>0</v>
      </c>
      <c r="Q22" s="214">
        <f t="shared" si="27"/>
        <v>0</v>
      </c>
      <c r="R22" s="214">
        <f t="shared" si="23"/>
        <v>0</v>
      </c>
      <c r="S22" s="214">
        <f t="shared" si="23"/>
        <v>0</v>
      </c>
      <c r="T22" s="101">
        <v>0</v>
      </c>
      <c r="U22" s="101">
        <v>0</v>
      </c>
      <c r="V22" s="101">
        <v>0</v>
      </c>
    </row>
    <row r="23" spans="2:22">
      <c r="B23" s="154" t="s">
        <v>1144</v>
      </c>
      <c r="C23" s="162">
        <f t="shared" si="24"/>
        <v>0</v>
      </c>
      <c r="D23" s="162">
        <f t="shared" si="17"/>
        <v>0</v>
      </c>
      <c r="E23" s="162">
        <f t="shared" si="18"/>
        <v>0</v>
      </c>
      <c r="F23" s="162">
        <f t="shared" si="19"/>
        <v>0</v>
      </c>
      <c r="G23" s="226"/>
      <c r="I23" s="209" t="s">
        <v>1144</v>
      </c>
      <c r="J23" s="212">
        <v>0</v>
      </c>
      <c r="K23" s="223"/>
      <c r="L23" s="208">
        <f t="shared" si="20"/>
        <v>0</v>
      </c>
      <c r="M23" s="208">
        <f t="shared" si="25"/>
        <v>0</v>
      </c>
      <c r="N23" s="208">
        <f t="shared" si="21"/>
        <v>0</v>
      </c>
      <c r="O23" s="208">
        <f t="shared" si="22"/>
        <v>0</v>
      </c>
      <c r="P23" s="101">
        <f t="shared" si="26"/>
        <v>0</v>
      </c>
      <c r="Q23" s="214">
        <f t="shared" si="27"/>
        <v>0</v>
      </c>
      <c r="R23" s="214">
        <f t="shared" si="23"/>
        <v>0</v>
      </c>
      <c r="S23" s="214">
        <f t="shared" si="23"/>
        <v>0</v>
      </c>
      <c r="T23" s="101">
        <v>0</v>
      </c>
      <c r="U23" s="101">
        <v>0</v>
      </c>
      <c r="V23" s="101">
        <v>0</v>
      </c>
    </row>
    <row r="24" spans="2:22">
      <c r="B24" s="154" t="s">
        <v>1145</v>
      </c>
      <c r="C24" s="162">
        <f t="shared" si="24"/>
        <v>40675353.172760569</v>
      </c>
      <c r="D24" s="162">
        <f t="shared" si="17"/>
        <v>29237190.333747786</v>
      </c>
      <c r="E24" s="162">
        <f t="shared" si="18"/>
        <v>30552863.898766432</v>
      </c>
      <c r="F24" s="162">
        <f t="shared" si="19"/>
        <v>32387497.592209104</v>
      </c>
      <c r="G24" s="226"/>
      <c r="I24" s="209" t="s">
        <v>1145</v>
      </c>
      <c r="J24" s="212">
        <v>17148074.292561904</v>
      </c>
      <c r="K24" s="223"/>
      <c r="L24" s="208">
        <f>+K3*J6-J24</f>
        <v>40675353.172760569</v>
      </c>
      <c r="M24" s="208">
        <f t="shared" si="25"/>
        <v>29237190.333747786</v>
      </c>
      <c r="N24" s="208">
        <f t="shared" si="21"/>
        <v>30552863.898766432</v>
      </c>
      <c r="O24" s="208">
        <f t="shared" si="22"/>
        <v>32387497.592209104</v>
      </c>
      <c r="P24" s="101">
        <f t="shared" si="26"/>
        <v>0.18486714788441042</v>
      </c>
      <c r="Q24" s="214">
        <f t="shared" si="27"/>
        <v>29237190.333747786</v>
      </c>
      <c r="R24" s="214">
        <f t="shared" si="23"/>
        <v>30552863.898766432</v>
      </c>
      <c r="S24" s="214">
        <f t="shared" si="23"/>
        <v>32387497.592209104</v>
      </c>
      <c r="T24" s="101">
        <v>36330044.724619232</v>
      </c>
      <c r="U24" s="101">
        <v>37964896.736891024</v>
      </c>
      <c r="V24" s="101">
        <v>39673317.088526793</v>
      </c>
    </row>
    <row r="25" spans="2:22">
      <c r="B25" s="154" t="s">
        <v>1146</v>
      </c>
      <c r="C25" s="162">
        <f t="shared" si="24"/>
        <v>0</v>
      </c>
      <c r="D25" s="162">
        <f t="shared" si="17"/>
        <v>0</v>
      </c>
      <c r="E25" s="162">
        <f t="shared" si="18"/>
        <v>0</v>
      </c>
      <c r="F25" s="162">
        <f t="shared" si="19"/>
        <v>0</v>
      </c>
      <c r="G25" s="226"/>
      <c r="I25" s="209" t="s">
        <v>1146</v>
      </c>
      <c r="J25" s="212">
        <v>0</v>
      </c>
      <c r="K25" s="223"/>
      <c r="L25" s="208">
        <f t="shared" si="20"/>
        <v>0</v>
      </c>
      <c r="M25" s="208">
        <f t="shared" si="25"/>
        <v>0</v>
      </c>
      <c r="N25" s="208">
        <f t="shared" si="21"/>
        <v>0</v>
      </c>
      <c r="O25" s="208">
        <f t="shared" si="22"/>
        <v>0</v>
      </c>
      <c r="P25" s="101">
        <f t="shared" si="26"/>
        <v>0</v>
      </c>
      <c r="Q25" s="214">
        <f t="shared" si="27"/>
        <v>0</v>
      </c>
      <c r="R25" s="214">
        <f t="shared" si="23"/>
        <v>0</v>
      </c>
      <c r="S25" s="214">
        <f t="shared" si="23"/>
        <v>0</v>
      </c>
      <c r="T25" s="101">
        <v>0</v>
      </c>
      <c r="U25" s="101">
        <v>0</v>
      </c>
      <c r="V25" s="101">
        <v>0</v>
      </c>
    </row>
    <row r="26" spans="2:22">
      <c r="B26" s="154" t="s">
        <v>1147</v>
      </c>
      <c r="C26" s="162">
        <f t="shared" si="24"/>
        <v>0</v>
      </c>
      <c r="D26" s="162">
        <f t="shared" si="17"/>
        <v>0</v>
      </c>
      <c r="E26" s="162">
        <f t="shared" si="18"/>
        <v>0</v>
      </c>
      <c r="F26" s="162">
        <f t="shared" si="19"/>
        <v>0</v>
      </c>
      <c r="G26" s="226"/>
      <c r="I26" s="209" t="s">
        <v>1147</v>
      </c>
      <c r="J26" s="212">
        <v>0</v>
      </c>
      <c r="K26" s="223"/>
      <c r="L26" s="208">
        <f t="shared" si="20"/>
        <v>0</v>
      </c>
      <c r="M26" s="208">
        <f t="shared" si="25"/>
        <v>0</v>
      </c>
      <c r="N26" s="208">
        <f t="shared" si="21"/>
        <v>0</v>
      </c>
      <c r="O26" s="208">
        <f t="shared" si="22"/>
        <v>0</v>
      </c>
      <c r="P26" s="101">
        <f t="shared" si="26"/>
        <v>0</v>
      </c>
      <c r="Q26" s="214">
        <f t="shared" si="27"/>
        <v>0</v>
      </c>
      <c r="R26" s="214">
        <f t="shared" si="23"/>
        <v>0</v>
      </c>
      <c r="S26" s="214">
        <f t="shared" si="23"/>
        <v>0</v>
      </c>
      <c r="T26" s="101">
        <v>0</v>
      </c>
      <c r="U26" s="101">
        <v>0</v>
      </c>
      <c r="V26" s="101">
        <v>0</v>
      </c>
    </row>
    <row r="27" spans="2:22" ht="12" thickBot="1">
      <c r="B27" s="157" t="s">
        <v>1148</v>
      </c>
      <c r="C27" s="162">
        <f t="shared" si="24"/>
        <v>31823728</v>
      </c>
      <c r="D27" s="162">
        <f t="shared" si="17"/>
        <v>22874697.331171852</v>
      </c>
      <c r="E27" s="162">
        <f t="shared" si="18"/>
        <v>23904058.711074583</v>
      </c>
      <c r="F27" s="162">
        <f t="shared" si="19"/>
        <v>25339445.968605615</v>
      </c>
      <c r="G27" s="226"/>
      <c r="I27" s="209" t="s">
        <v>1148</v>
      </c>
      <c r="J27" s="212">
        <v>0</v>
      </c>
      <c r="K27" s="223"/>
      <c r="L27" s="224">
        <f>+H16</f>
        <v>31823728</v>
      </c>
      <c r="M27" s="208">
        <f t="shared" si="25"/>
        <v>22874697.331171852</v>
      </c>
      <c r="N27" s="208">
        <f t="shared" si="21"/>
        <v>23904058.711074583</v>
      </c>
      <c r="O27" s="208">
        <f t="shared" si="22"/>
        <v>25339445.968605615</v>
      </c>
      <c r="P27" s="101">
        <f t="shared" si="26"/>
        <v>0.1446370190179217</v>
      </c>
      <c r="Q27" s="214">
        <f t="shared" si="27"/>
        <v>22874697.331171852</v>
      </c>
      <c r="R27" s="214">
        <f t="shared" si="23"/>
        <v>23904058.711074583</v>
      </c>
      <c r="S27" s="214">
        <f t="shared" si="23"/>
        <v>25339445.968605615</v>
      </c>
      <c r="T27" s="101">
        <v>33096677.120349895</v>
      </c>
      <c r="U27" s="101">
        <v>34586027.590459481</v>
      </c>
      <c r="V27" s="101">
        <v>36142398.830641486</v>
      </c>
    </row>
    <row r="28" spans="2:22" ht="12" thickBot="1">
      <c r="B28" s="159"/>
      <c r="C28" s="160"/>
      <c r="D28" s="160"/>
      <c r="E28" s="160"/>
      <c r="F28" s="160"/>
      <c r="G28" s="227"/>
      <c r="J28" s="208"/>
    </row>
    <row r="29" spans="2:22" ht="12" thickBot="1">
      <c r="B29" s="163" t="s">
        <v>1150</v>
      </c>
      <c r="C29" s="164">
        <f>+C7+C18</f>
        <v>729307610.00348437</v>
      </c>
      <c r="D29" s="164">
        <f>+D7+D18</f>
        <v>747746708.10414422</v>
      </c>
      <c r="E29" s="164">
        <f>+E7+E18</f>
        <v>781395309.96883082</v>
      </c>
      <c r="F29" s="164">
        <f>+F7+F18</f>
        <v>828316415.90236592</v>
      </c>
      <c r="G29" s="225"/>
      <c r="L29" s="192">
        <f>+L7+L18</f>
        <v>729307610</v>
      </c>
      <c r="M29" s="192">
        <f t="shared" ref="M29:O29" si="28">+M7+M18</f>
        <v>747746708.10163975</v>
      </c>
      <c r="N29" s="192">
        <f t="shared" si="28"/>
        <v>781395309.96621346</v>
      </c>
      <c r="O29" s="192">
        <f t="shared" si="28"/>
        <v>828316415.89959145</v>
      </c>
      <c r="Q29" s="215">
        <f>+SUM(Q8:Q27)</f>
        <v>747746708.10414422</v>
      </c>
      <c r="R29" s="215">
        <f t="shared" ref="R29:S29" si="29">+SUM(R8:R27)</f>
        <v>781395309.96883082</v>
      </c>
      <c r="S29" s="215">
        <f t="shared" si="29"/>
        <v>828316415.90236592</v>
      </c>
    </row>
    <row r="30" spans="2:22" hidden="1">
      <c r="B30" s="102" t="s">
        <v>1137</v>
      </c>
      <c r="C30" s="103"/>
      <c r="D30" s="104">
        <v>7474655368.999999</v>
      </c>
      <c r="E30" s="104">
        <v>7756337513</v>
      </c>
      <c r="F30" s="104">
        <v>8048634839.4173059</v>
      </c>
      <c r="G30" s="228"/>
    </row>
    <row r="31" spans="2:22"/>
    <row r="33" spans="3:14" hidden="1">
      <c r="I33" s="217">
        <f>+SUM(C9:C13)</f>
        <v>245774551.99999997</v>
      </c>
      <c r="J33" s="217">
        <f>+SUM(C19:C26)</f>
        <v>188201050.00348431</v>
      </c>
      <c r="K33" s="209">
        <f>+L7-H8</f>
        <v>245774551.99999997</v>
      </c>
      <c r="L33" s="209">
        <f>+L18-L27</f>
        <v>188201050</v>
      </c>
    </row>
    <row r="34" spans="3:14" hidden="1">
      <c r="C34" s="101">
        <v>542504848.03789508</v>
      </c>
      <c r="D34" s="101">
        <v>564205041.95941079</v>
      </c>
      <c r="E34" s="101">
        <v>589594268.84948444</v>
      </c>
      <c r="F34" s="101">
        <v>616126010.93911111</v>
      </c>
      <c r="I34" s="209">
        <f>+C9/$I$33</f>
        <v>0.4493772208800465</v>
      </c>
      <c r="J34" s="209">
        <f>+C19/$J$33</f>
        <v>0</v>
      </c>
      <c r="M34" s="101">
        <v>0.48224760161592756</v>
      </c>
      <c r="N34" s="101">
        <f>+L8/$L$7</f>
        <v>0.51741049067996081</v>
      </c>
    </row>
    <row r="35" spans="3:14" hidden="1">
      <c r="C35" s="101">
        <v>263508280.00000003</v>
      </c>
      <c r="D35" s="101">
        <v>274048611.19999999</v>
      </c>
      <c r="E35" s="101">
        <v>286380798.70492291</v>
      </c>
      <c r="F35" s="101">
        <v>299267934.6424672</v>
      </c>
      <c r="I35" s="209">
        <f t="shared" ref="I35:I40" si="30">+C10/$I$33</f>
        <v>0.25926469405979052</v>
      </c>
      <c r="J35" s="209">
        <f t="shared" ref="J35:J40" si="31">+C20/$J$33</f>
        <v>0.13546425411661525</v>
      </c>
      <c r="M35" s="101">
        <v>0.19678162813984487</v>
      </c>
      <c r="N35" s="101">
        <f t="shared" ref="N35:N42" si="32">+L9/$L$7</f>
        <v>0.21686473252410454</v>
      </c>
    </row>
    <row r="36" spans="3:14" hidden="1">
      <c r="C36" s="101">
        <v>113027683.90058914</v>
      </c>
      <c r="D36" s="101">
        <v>117548791.25661269</v>
      </c>
      <c r="E36" s="101">
        <v>122838486.86355613</v>
      </c>
      <c r="F36" s="101">
        <v>128366218.77062438</v>
      </c>
      <c r="I36" s="209">
        <f t="shared" si="30"/>
        <v>0.18440555635719358</v>
      </c>
      <c r="J36" s="209">
        <f t="shared" si="31"/>
        <v>0.64840861390400684</v>
      </c>
      <c r="M36" s="101">
        <v>0.20338144804854127</v>
      </c>
      <c r="N36" s="101">
        <f t="shared" si="32"/>
        <v>0.1251184214903244</v>
      </c>
    </row>
    <row r="37" spans="3:14" hidden="1">
      <c r="C37" s="101">
        <v>105629426.44907047</v>
      </c>
      <c r="D37" s="101">
        <v>109854603.50703329</v>
      </c>
      <c r="E37" s="101">
        <v>114798060.66521974</v>
      </c>
      <c r="F37" s="101">
        <v>119963973.39348014</v>
      </c>
      <c r="I37" s="209">
        <f t="shared" si="30"/>
        <v>9.0530121279602624E-2</v>
      </c>
      <c r="J37" s="209">
        <f t="shared" si="31"/>
        <v>0</v>
      </c>
      <c r="M37" s="101">
        <v>6.9389319782439882E-2</v>
      </c>
      <c r="N37" s="101">
        <f t="shared" si="32"/>
        <v>8.8992186958306893E-2</v>
      </c>
    </row>
    <row r="38" spans="3:14" hidden="1">
      <c r="C38" s="101">
        <v>42422193</v>
      </c>
      <c r="D38" s="101">
        <v>44119080.719999999</v>
      </c>
      <c r="E38" s="101">
        <v>46104439.352548577</v>
      </c>
      <c r="F38" s="101">
        <v>48179139.122740768</v>
      </c>
      <c r="I38" s="209">
        <f t="shared" si="30"/>
        <v>1.6422407423366737E-2</v>
      </c>
      <c r="J38" s="209">
        <f t="shared" si="31"/>
        <v>0</v>
      </c>
      <c r="M38" s="101">
        <v>2.9148618060184629E-2</v>
      </c>
      <c r="N38" s="101">
        <f t="shared" si="32"/>
        <v>4.3688886807007075E-2</v>
      </c>
    </row>
    <row r="39" spans="3:14" hidden="1">
      <c r="C39" s="101">
        <v>12850000</v>
      </c>
      <c r="D39" s="101">
        <v>13364000</v>
      </c>
      <c r="E39" s="101">
        <v>13965380.000045005</v>
      </c>
      <c r="F39" s="101">
        <v>14593822.099843325</v>
      </c>
      <c r="I39" s="209">
        <f t="shared" si="30"/>
        <v>0</v>
      </c>
      <c r="J39" s="209">
        <f t="shared" si="31"/>
        <v>0.216127131979378</v>
      </c>
      <c r="M39" s="101">
        <v>1.9051384353061848E-2</v>
      </c>
      <c r="N39" s="101">
        <f t="shared" si="32"/>
        <v>7.9252815402963243E-3</v>
      </c>
    </row>
    <row r="40" spans="3:14" hidden="1">
      <c r="C40" s="101">
        <v>5067264.6882354282</v>
      </c>
      <c r="D40" s="101">
        <v>5269955.2757648444</v>
      </c>
      <c r="E40" s="101">
        <v>5507103.263192011</v>
      </c>
      <c r="F40" s="101">
        <v>5754922.9099553218</v>
      </c>
      <c r="I40" s="209">
        <f t="shared" si="30"/>
        <v>0</v>
      </c>
      <c r="J40" s="209">
        <f t="shared" si="31"/>
        <v>0</v>
      </c>
      <c r="M40" s="101">
        <v>0</v>
      </c>
      <c r="N40" s="101">
        <f t="shared" si="32"/>
        <v>0</v>
      </c>
    </row>
    <row r="41" spans="3:14" hidden="1">
      <c r="C41" s="101">
        <v>0</v>
      </c>
      <c r="D41" s="101">
        <v>0</v>
      </c>
      <c r="E41" s="101">
        <v>0</v>
      </c>
      <c r="F41" s="101">
        <v>0</v>
      </c>
      <c r="M41" s="101">
        <v>0</v>
      </c>
      <c r="N41" s="101">
        <f t="shared" si="32"/>
        <v>0</v>
      </c>
    </row>
    <row r="42" spans="3:14" hidden="1">
      <c r="C42" s="101">
        <v>0</v>
      </c>
      <c r="D42" s="101">
        <v>0</v>
      </c>
      <c r="E42" s="101">
        <v>0</v>
      </c>
      <c r="F42" s="101">
        <v>0</v>
      </c>
      <c r="M42" s="101">
        <v>0</v>
      </c>
      <c r="N42" s="101">
        <f t="shared" si="32"/>
        <v>0</v>
      </c>
    </row>
    <row r="43" spans="3:14" hidden="1">
      <c r="C43" s="101">
        <v>0</v>
      </c>
      <c r="D43" s="101">
        <v>0</v>
      </c>
      <c r="E43" s="101">
        <v>0</v>
      </c>
      <c r="F43" s="101">
        <v>0</v>
      </c>
    </row>
    <row r="45" spans="3:14" hidden="1">
      <c r="C45" s="101">
        <v>145521198.96210498</v>
      </c>
      <c r="D45" s="101">
        <v>151342046.92218915</v>
      </c>
      <c r="E45" s="101">
        <v>158152439.03228766</v>
      </c>
      <c r="F45" s="101">
        <v>165269298.78239062</v>
      </c>
      <c r="M45" s="101">
        <v>0</v>
      </c>
    </row>
    <row r="46" spans="3:14" hidden="1">
      <c r="C46" s="101">
        <v>0</v>
      </c>
      <c r="D46" s="101">
        <v>0</v>
      </c>
      <c r="E46" s="101">
        <v>0</v>
      </c>
      <c r="F46" s="101">
        <v>0</v>
      </c>
      <c r="M46" s="101">
        <v>3.4650045048054239E-2</v>
      </c>
    </row>
    <row r="47" spans="3:14" hidden="1">
      <c r="C47" s="101">
        <v>5042316.0994108636</v>
      </c>
      <c r="D47" s="101">
        <v>5244008.7434427375</v>
      </c>
      <c r="E47" s="101">
        <v>5479989.136849151</v>
      </c>
      <c r="F47" s="101">
        <v>5726588.6477873353</v>
      </c>
      <c r="M47" s="101">
        <v>0.50660948423874597</v>
      </c>
    </row>
    <row r="48" spans="3:14" hidden="1">
      <c r="C48" s="101">
        <v>73722419.550929546</v>
      </c>
      <c r="D48" s="101">
        <v>76671316.333777279</v>
      </c>
      <c r="E48" s="101">
        <v>80121525.568088025</v>
      </c>
      <c r="F48" s="101">
        <v>83726994.215435013</v>
      </c>
      <c r="M48" s="101">
        <v>0</v>
      </c>
    </row>
    <row r="49" spans="3:13" hidden="1">
      <c r="C49" s="101">
        <v>0</v>
      </c>
      <c r="D49" s="101">
        <v>0</v>
      </c>
      <c r="E49" s="101">
        <v>0</v>
      </c>
      <c r="F49" s="101">
        <v>0</v>
      </c>
      <c r="M49" s="101">
        <v>0</v>
      </c>
    </row>
    <row r="50" spans="3:13" hidden="1">
      <c r="C50" s="101">
        <v>0</v>
      </c>
      <c r="D50" s="101">
        <v>0</v>
      </c>
      <c r="E50" s="101">
        <v>0</v>
      </c>
      <c r="F50" s="101">
        <v>0</v>
      </c>
      <c r="M50" s="101">
        <v>0.2138863631155212</v>
      </c>
    </row>
    <row r="51" spans="3:13" hidden="1">
      <c r="C51" s="101">
        <v>34932735.311764568</v>
      </c>
      <c r="D51" s="101">
        <v>36330044.724619232</v>
      </c>
      <c r="E51" s="101">
        <v>37964896.736891024</v>
      </c>
      <c r="F51" s="101">
        <v>39673317.088526793</v>
      </c>
      <c r="M51" s="101">
        <v>0</v>
      </c>
    </row>
    <row r="52" spans="3:13" hidden="1">
      <c r="C52" s="101">
        <v>0</v>
      </c>
      <c r="D52" s="101">
        <v>0</v>
      </c>
      <c r="E52" s="101">
        <v>0</v>
      </c>
      <c r="F52" s="101">
        <v>0</v>
      </c>
      <c r="M52" s="101">
        <v>0</v>
      </c>
    </row>
    <row r="53" spans="3:13" hidden="1">
      <c r="C53" s="101">
        <v>0</v>
      </c>
      <c r="D53" s="101">
        <v>0</v>
      </c>
      <c r="E53" s="101">
        <v>0</v>
      </c>
      <c r="F53" s="101">
        <v>0</v>
      </c>
      <c r="M53" s="101">
        <v>0.24485410759767873</v>
      </c>
    </row>
    <row r="54" spans="3:13" hidden="1">
      <c r="C54" s="101">
        <v>31823728</v>
      </c>
      <c r="D54" s="101">
        <v>33096677.120349895</v>
      </c>
      <c r="E54" s="101">
        <v>34586027.590459481</v>
      </c>
      <c r="F54" s="101">
        <v>36142398.830641486</v>
      </c>
    </row>
    <row r="56" spans="3:13" hidden="1">
      <c r="C56" s="101">
        <v>688026047</v>
      </c>
      <c r="D56" s="101">
        <v>715547088.8815999</v>
      </c>
      <c r="E56" s="101">
        <v>747746707.88177204</v>
      </c>
      <c r="F56" s="101">
        <v>781395309.72150171</v>
      </c>
    </row>
  </sheetData>
  <mergeCells count="4"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rgb="FFFFFF00"/>
  </sheetPr>
  <dimension ref="B1:V56"/>
  <sheetViews>
    <sheetView topLeftCell="E1" zoomScale="117" zoomScaleNormal="160" workbookViewId="0">
      <pane ySplit="6" topLeftCell="E15" activePane="bottomLeft" state="frozen"/>
      <selection activeCell="E1" sqref="E1"/>
      <selection pane="bottomLeft" activeCell="I6" sqref="I6"/>
    </sheetView>
  </sheetViews>
  <sheetFormatPr defaultColWidth="11.296875" defaultRowHeight="11.25"/>
  <cols>
    <col min="1" max="1" width="0.671875" style="101" customWidth="1"/>
    <col min="2" max="2" width="43.98828125" style="101" bestFit="1" customWidth="1"/>
    <col min="3" max="4" width="11.703125" style="101" bestFit="1" customWidth="1"/>
    <col min="5" max="5" width="12.9140625" style="101" customWidth="1"/>
    <col min="6" max="6" width="11.703125" style="101" customWidth="1"/>
    <col min="7" max="10" width="11.296875" style="101" customWidth="1"/>
    <col min="11" max="14" width="13.046875" style="101" customWidth="1"/>
    <col min="15" max="16" width="11.296875" style="101" customWidth="1"/>
    <col min="17" max="17" width="11.43359375" style="101" bestFit="1" customWidth="1"/>
    <col min="18" max="22" width="11.296875" style="101" customWidth="1"/>
    <col min="23" max="16384" width="11.296875" style="101"/>
  </cols>
  <sheetData>
    <row r="1" spans="2:22" ht="2.25" customHeight="1" thickBot="1">
      <c r="C1" s="102"/>
      <c r="D1" s="102"/>
      <c r="E1" s="102"/>
      <c r="F1" s="102"/>
    </row>
    <row r="2" spans="2:22" ht="20.25" customHeight="1">
      <c r="B2" s="252" t="s">
        <v>1336</v>
      </c>
      <c r="C2" s="253"/>
      <c r="D2" s="253"/>
      <c r="E2" s="253"/>
      <c r="F2" s="254"/>
    </row>
    <row r="3" spans="2:22">
      <c r="B3" s="255" t="s">
        <v>790</v>
      </c>
      <c r="C3" s="256"/>
      <c r="D3" s="256"/>
      <c r="E3" s="256"/>
      <c r="F3" s="257"/>
      <c r="H3" s="209">
        <f>+K9+K10+K13</f>
        <v>223724375.03789505</v>
      </c>
      <c r="I3" s="209">
        <f>+K18-K27</f>
        <v>113697470.96000001</v>
      </c>
    </row>
    <row r="4" spans="2:22" ht="20.25" customHeight="1" thickBot="1">
      <c r="B4" s="258" t="s">
        <v>1569</v>
      </c>
      <c r="C4" s="259"/>
      <c r="D4" s="259"/>
      <c r="E4" s="259"/>
      <c r="F4" s="260"/>
      <c r="H4" s="209">
        <f>+K9/H3</f>
        <v>0.50520951899606026</v>
      </c>
      <c r="I4" s="209">
        <f>+K20/I3</f>
        <v>4.4348533497150559E-2</v>
      </c>
    </row>
    <row r="5" spans="2:22" ht="20.25" customHeight="1" thickBot="1">
      <c r="B5" s="261" t="s">
        <v>1151</v>
      </c>
      <c r="C5" s="262"/>
      <c r="D5" s="262"/>
      <c r="E5" s="262"/>
      <c r="F5" s="263"/>
      <c r="H5" s="209">
        <f>+K10/H3</f>
        <v>0.47214089404061882</v>
      </c>
      <c r="I5" s="209">
        <f>+K21/I3</f>
        <v>0.64840861391601123</v>
      </c>
      <c r="K5" s="209">
        <f>+SUM(K8:K16)-K7</f>
        <v>-0.2121049165725708</v>
      </c>
      <c r="L5" s="209">
        <f t="shared" ref="L5:N5" si="0">+SUM(L8:L16)-L7</f>
        <v>0</v>
      </c>
      <c r="M5" s="209">
        <f t="shared" si="0"/>
        <v>0</v>
      </c>
      <c r="N5" s="209">
        <f t="shared" si="0"/>
        <v>0</v>
      </c>
    </row>
    <row r="6" spans="2:22" ht="30" customHeight="1" thickBot="1">
      <c r="B6" s="148" t="s">
        <v>1138</v>
      </c>
      <c r="C6" s="149">
        <v>2022</v>
      </c>
      <c r="D6" s="149">
        <v>2023</v>
      </c>
      <c r="E6" s="149">
        <v>2024</v>
      </c>
      <c r="F6" s="149">
        <v>2025</v>
      </c>
      <c r="H6" s="209">
        <f>+K13/H3</f>
        <v>2.2649586963320919E-2</v>
      </c>
      <c r="I6" s="209">
        <f>+K24/I3</f>
        <v>0.30724285260535195</v>
      </c>
      <c r="K6" s="149">
        <v>2022</v>
      </c>
      <c r="L6" s="149">
        <v>2023</v>
      </c>
      <c r="M6" s="149">
        <v>2024</v>
      </c>
      <c r="N6" s="149">
        <v>2025</v>
      </c>
    </row>
    <row r="7" spans="2:22" ht="12" thickBot="1">
      <c r="B7" s="150" t="s">
        <v>1139</v>
      </c>
      <c r="C7" s="151">
        <f>+SUM(C8:C16)</f>
        <v>542504848.03789508</v>
      </c>
      <c r="D7" s="151">
        <f>+SUM(D8:D16)</f>
        <v>564205041.95941079</v>
      </c>
      <c r="E7" s="151">
        <f>+SUM(E8:E16)</f>
        <v>589594268.84948444</v>
      </c>
      <c r="F7" s="151">
        <f>+SUM(F8:F16)</f>
        <v>616126010.93911111</v>
      </c>
      <c r="K7" s="211">
        <v>542504848.25</v>
      </c>
      <c r="L7" s="211">
        <v>564205042.17999995</v>
      </c>
      <c r="M7" s="211">
        <v>589594269.08000004</v>
      </c>
      <c r="N7" s="211">
        <v>616126011.17999995</v>
      </c>
    </row>
    <row r="8" spans="2:22">
      <c r="B8" s="152" t="s">
        <v>1140</v>
      </c>
      <c r="C8" s="153">
        <v>263508280.00000003</v>
      </c>
      <c r="D8" s="153">
        <v>274048611.19999999</v>
      </c>
      <c r="E8" s="153">
        <v>286380798.70492291</v>
      </c>
      <c r="F8" s="153">
        <v>299267934.6424672</v>
      </c>
      <c r="G8" s="212">
        <v>263508280.00000003</v>
      </c>
      <c r="H8" s="208">
        <f>+K8+K19</f>
        <v>263508280.00000003</v>
      </c>
      <c r="I8" s="208">
        <f>+H8-G8</f>
        <v>0</v>
      </c>
      <c r="J8" s="208">
        <v>0.48224760161592756</v>
      </c>
      <c r="K8" s="208">
        <f>+($J8*K$7)-I19</f>
        <v>263508280.00000003</v>
      </c>
      <c r="L8" s="208">
        <f t="shared" ref="L8:N16" si="1">+$J8*L$7</f>
        <v>272086528.41091824</v>
      </c>
      <c r="M8" s="208">
        <f t="shared" si="1"/>
        <v>284330422.19032586</v>
      </c>
      <c r="N8" s="208">
        <f t="shared" si="1"/>
        <v>297125291.18474317</v>
      </c>
      <c r="O8" s="101">
        <f>+K8/$K$7</f>
        <v>0.48572520752582976</v>
      </c>
      <c r="P8" s="214">
        <f>+L$7*$O8</f>
        <v>274048611.19999999</v>
      </c>
      <c r="Q8" s="214">
        <f t="shared" ref="Q8:R16" si="2">+M$7*$O8</f>
        <v>286380798.70492291</v>
      </c>
      <c r="R8" s="214">
        <f t="shared" si="2"/>
        <v>299267934.6424672</v>
      </c>
      <c r="S8" s="101">
        <v>274048611.19999999</v>
      </c>
      <c r="T8" s="101">
        <v>286380798.70492291</v>
      </c>
      <c r="U8" s="101">
        <v>299267934.6424672</v>
      </c>
    </row>
    <row r="9" spans="2:22">
      <c r="B9" s="154" t="s">
        <v>1141</v>
      </c>
      <c r="C9" s="155">
        <v>113027683.90058914</v>
      </c>
      <c r="D9" s="155">
        <v>117548791.25661269</v>
      </c>
      <c r="E9" s="155">
        <v>122838486.86355613</v>
      </c>
      <c r="F9" s="155">
        <v>128366218.77062438</v>
      </c>
      <c r="G9" s="212">
        <v>118070000</v>
      </c>
      <c r="H9" s="208">
        <f t="shared" ref="H9:H16" si="3">+K9+K20</f>
        <v>118070000</v>
      </c>
      <c r="I9" s="208">
        <f t="shared" ref="I9:I16" si="4">+H9-G9</f>
        <v>0</v>
      </c>
      <c r="J9" s="208">
        <v>0.19678162813984487</v>
      </c>
      <c r="K9" s="208">
        <f t="shared" ref="K9:K15" si="5">+($J9*K$7)-I20</f>
        <v>113027683.90058914</v>
      </c>
      <c r="L9" s="208">
        <f t="shared" si="1"/>
        <v>111025186.80489025</v>
      </c>
      <c r="M9" s="208">
        <f t="shared" si="1"/>
        <v>116021320.21148421</v>
      </c>
      <c r="N9" s="208">
        <f t="shared" si="1"/>
        <v>121242279.61930865</v>
      </c>
      <c r="O9" s="101">
        <f t="shared" ref="O9:O16" si="6">+K9/$K$7</f>
        <v>0.20834409916370575</v>
      </c>
      <c r="P9" s="214">
        <f t="shared" ref="P9:P16" si="7">+L$7*$O9</f>
        <v>117548791.25661269</v>
      </c>
      <c r="Q9" s="214">
        <f t="shared" si="2"/>
        <v>122838486.86355613</v>
      </c>
      <c r="R9" s="214">
        <f t="shared" si="2"/>
        <v>128366218.77062438</v>
      </c>
      <c r="S9" s="101">
        <v>117548791.25661269</v>
      </c>
      <c r="T9" s="101">
        <v>122838486.86355613</v>
      </c>
      <c r="U9" s="101">
        <v>128366218.77062438</v>
      </c>
    </row>
    <row r="10" spans="2:22">
      <c r="B10" s="154" t="s">
        <v>1142</v>
      </c>
      <c r="C10" s="155">
        <v>105629426.44907047</v>
      </c>
      <c r="D10" s="155">
        <v>109854603.50703329</v>
      </c>
      <c r="E10" s="155">
        <v>114798060.66521974</v>
      </c>
      <c r="F10" s="155">
        <v>119963973.39348014</v>
      </c>
      <c r="G10" s="212">
        <v>179351846</v>
      </c>
      <c r="H10" s="208">
        <f t="shared" si="3"/>
        <v>179351846</v>
      </c>
      <c r="I10" s="208">
        <f t="shared" si="4"/>
        <v>0</v>
      </c>
      <c r="J10" s="208">
        <v>0.20338144804854127</v>
      </c>
      <c r="K10" s="208">
        <f t="shared" si="5"/>
        <v>105629426.44907047</v>
      </c>
      <c r="L10" s="208">
        <f t="shared" si="1"/>
        <v>114748838.4748567</v>
      </c>
      <c r="M10" s="208">
        <f t="shared" si="1"/>
        <v>119912536.20661169</v>
      </c>
      <c r="N10" s="208">
        <f t="shared" si="1"/>
        <v>125308600.33416012</v>
      </c>
      <c r="O10" s="101">
        <f t="shared" si="6"/>
        <v>0.19470688011325155</v>
      </c>
      <c r="P10" s="214">
        <f t="shared" si="7"/>
        <v>109854603.50703329</v>
      </c>
      <c r="Q10" s="214">
        <f t="shared" si="2"/>
        <v>114798060.66521974</v>
      </c>
      <c r="R10" s="214">
        <f t="shared" si="2"/>
        <v>119963973.39348014</v>
      </c>
      <c r="S10" s="101">
        <v>109854603.50703329</v>
      </c>
      <c r="T10" s="101">
        <v>114798060.66521974</v>
      </c>
      <c r="U10" s="101">
        <v>119963973.39348014</v>
      </c>
      <c r="V10" s="217">
        <f>+C10-104759512</f>
        <v>869914.44907046854</v>
      </c>
    </row>
    <row r="11" spans="2:22">
      <c r="B11" s="154" t="s">
        <v>1143</v>
      </c>
      <c r="C11" s="155">
        <v>42422193</v>
      </c>
      <c r="D11" s="155">
        <v>44119080.719999999</v>
      </c>
      <c r="E11" s="155">
        <v>46104439.352548577</v>
      </c>
      <c r="F11" s="155">
        <v>48179139.122740768</v>
      </c>
      <c r="G11" s="212">
        <v>42422193</v>
      </c>
      <c r="H11" s="208">
        <f t="shared" si="3"/>
        <v>42422193</v>
      </c>
      <c r="I11" s="208">
        <f t="shared" si="4"/>
        <v>0</v>
      </c>
      <c r="J11" s="208">
        <v>6.9389319782439882E-2</v>
      </c>
      <c r="K11" s="208">
        <f t="shared" si="5"/>
        <v>42422193</v>
      </c>
      <c r="L11" s="208">
        <f t="shared" si="1"/>
        <v>39149804.094692998</v>
      </c>
      <c r="M11" s="208">
        <f t="shared" si="1"/>
        <v>40911545.279086031</v>
      </c>
      <c r="N11" s="208">
        <f t="shared" si="1"/>
        <v>42752564.816048145</v>
      </c>
      <c r="O11" s="101">
        <f t="shared" si="6"/>
        <v>7.8196891948237077E-2</v>
      </c>
      <c r="P11" s="214">
        <f t="shared" si="7"/>
        <v>44119080.719999999</v>
      </c>
      <c r="Q11" s="214">
        <f t="shared" si="2"/>
        <v>46104439.352548577</v>
      </c>
      <c r="R11" s="214">
        <f t="shared" si="2"/>
        <v>48179139.122740768</v>
      </c>
      <c r="S11" s="101">
        <v>44119080.719999999</v>
      </c>
      <c r="T11" s="101">
        <v>46104439.352548577</v>
      </c>
      <c r="U11" s="101">
        <v>48179139.122740768</v>
      </c>
    </row>
    <row r="12" spans="2:22">
      <c r="B12" s="154" t="s">
        <v>1144</v>
      </c>
      <c r="C12" s="155">
        <v>12850000</v>
      </c>
      <c r="D12" s="155">
        <v>13364000</v>
      </c>
      <c r="E12" s="155">
        <v>13965380.000045005</v>
      </c>
      <c r="F12" s="155">
        <v>14593822.099843325</v>
      </c>
      <c r="G12" s="212">
        <v>12850000</v>
      </c>
      <c r="H12" s="208">
        <f t="shared" si="3"/>
        <v>12850000</v>
      </c>
      <c r="I12" s="208">
        <f t="shared" si="4"/>
        <v>0</v>
      </c>
      <c r="J12" s="208">
        <v>2.9148618060184629E-2</v>
      </c>
      <c r="K12" s="208">
        <f t="shared" si="5"/>
        <v>12850000</v>
      </c>
      <c r="L12" s="208">
        <f t="shared" si="1"/>
        <v>16445797.282135177</v>
      </c>
      <c r="M12" s="208">
        <f t="shared" si="1"/>
        <v>17185858.159886647</v>
      </c>
      <c r="N12" s="208">
        <f t="shared" si="1"/>
        <v>17959221.776830863</v>
      </c>
      <c r="O12" s="101">
        <f t="shared" si="6"/>
        <v>2.3686424262292297E-2</v>
      </c>
      <c r="P12" s="214">
        <f t="shared" si="7"/>
        <v>13364000</v>
      </c>
      <c r="Q12" s="214">
        <f t="shared" si="2"/>
        <v>13965380.000045005</v>
      </c>
      <c r="R12" s="214">
        <f t="shared" si="2"/>
        <v>14593822.099843325</v>
      </c>
      <c r="S12" s="101">
        <v>13364000</v>
      </c>
      <c r="T12" s="101">
        <v>13965380.000045005</v>
      </c>
      <c r="U12" s="101">
        <v>14593822.099843325</v>
      </c>
    </row>
    <row r="13" spans="2:22">
      <c r="B13" s="154" t="s">
        <v>1145</v>
      </c>
      <c r="C13" s="155">
        <v>5067264.6882354282</v>
      </c>
      <c r="D13" s="155">
        <v>5269955.2757648444</v>
      </c>
      <c r="E13" s="155">
        <v>5507103.263192011</v>
      </c>
      <c r="F13" s="155">
        <v>5754922.9099553218</v>
      </c>
      <c r="G13" s="212">
        <v>40000000</v>
      </c>
      <c r="H13" s="208">
        <f t="shared" si="3"/>
        <v>40000000</v>
      </c>
      <c r="I13" s="208">
        <f t="shared" si="4"/>
        <v>0</v>
      </c>
      <c r="J13" s="208">
        <v>1.9051384353061848E-2</v>
      </c>
      <c r="K13" s="208">
        <f>+($J13*K$7)-I24-3807735.31</f>
        <v>5067264.6882354282</v>
      </c>
      <c r="L13" s="208">
        <f t="shared" si="1"/>
        <v>10748887.11250665</v>
      </c>
      <c r="M13" s="208">
        <f t="shared" si="1"/>
        <v>11232587.03260565</v>
      </c>
      <c r="N13" s="208">
        <f t="shared" si="1"/>
        <v>11738053.448909061</v>
      </c>
      <c r="O13" s="101">
        <f t="shared" si="6"/>
        <v>9.3404965957102452E-3</v>
      </c>
      <c r="P13" s="214">
        <f t="shared" si="7"/>
        <v>5269955.2757648444</v>
      </c>
      <c r="Q13" s="214">
        <f t="shared" si="2"/>
        <v>5507103.263192011</v>
      </c>
      <c r="R13" s="214">
        <f t="shared" si="2"/>
        <v>5754922.9099553218</v>
      </c>
      <c r="S13" s="101">
        <v>5269955.2757648444</v>
      </c>
      <c r="T13" s="101">
        <v>5507103.263192011</v>
      </c>
      <c r="U13" s="101">
        <v>5754922.9099553218</v>
      </c>
    </row>
    <row r="14" spans="2:22">
      <c r="B14" s="154" t="s">
        <v>1146</v>
      </c>
      <c r="C14" s="155">
        <v>0</v>
      </c>
      <c r="D14" s="155">
        <v>0</v>
      </c>
      <c r="E14" s="155">
        <v>0</v>
      </c>
      <c r="F14" s="155">
        <v>0</v>
      </c>
      <c r="G14" s="212">
        <v>0</v>
      </c>
      <c r="H14" s="208">
        <f t="shared" si="3"/>
        <v>0</v>
      </c>
      <c r="I14" s="208">
        <f t="shared" si="4"/>
        <v>0</v>
      </c>
      <c r="J14" s="208">
        <v>0</v>
      </c>
      <c r="K14" s="208">
        <f t="shared" si="5"/>
        <v>0</v>
      </c>
      <c r="L14" s="208">
        <f t="shared" si="1"/>
        <v>0</v>
      </c>
      <c r="M14" s="208">
        <f t="shared" si="1"/>
        <v>0</v>
      </c>
      <c r="N14" s="208">
        <f t="shared" si="1"/>
        <v>0</v>
      </c>
      <c r="O14" s="101">
        <f t="shared" si="6"/>
        <v>0</v>
      </c>
      <c r="P14" s="214">
        <f t="shared" si="7"/>
        <v>0</v>
      </c>
      <c r="Q14" s="214">
        <f t="shared" si="2"/>
        <v>0</v>
      </c>
      <c r="R14" s="214">
        <f t="shared" si="2"/>
        <v>0</v>
      </c>
      <c r="S14" s="101">
        <v>0</v>
      </c>
      <c r="T14" s="101">
        <v>0</v>
      </c>
      <c r="U14" s="101">
        <v>0</v>
      </c>
    </row>
    <row r="15" spans="2:22">
      <c r="B15" s="154" t="s">
        <v>1147</v>
      </c>
      <c r="C15" s="155">
        <v>0</v>
      </c>
      <c r="D15" s="155">
        <v>0</v>
      </c>
      <c r="E15" s="155">
        <v>0</v>
      </c>
      <c r="F15" s="155">
        <v>0</v>
      </c>
      <c r="G15" s="212">
        <v>0</v>
      </c>
      <c r="H15" s="208">
        <f t="shared" si="3"/>
        <v>0</v>
      </c>
      <c r="I15" s="208">
        <f t="shared" si="4"/>
        <v>0</v>
      </c>
      <c r="J15" s="208">
        <v>0</v>
      </c>
      <c r="K15" s="208">
        <f t="shared" si="5"/>
        <v>0</v>
      </c>
      <c r="L15" s="208">
        <f t="shared" si="1"/>
        <v>0</v>
      </c>
      <c r="M15" s="208">
        <f t="shared" si="1"/>
        <v>0</v>
      </c>
      <c r="N15" s="208">
        <f t="shared" si="1"/>
        <v>0</v>
      </c>
      <c r="O15" s="101">
        <f t="shared" si="6"/>
        <v>0</v>
      </c>
      <c r="P15" s="214">
        <f t="shared" si="7"/>
        <v>0</v>
      </c>
      <c r="Q15" s="214">
        <f t="shared" si="2"/>
        <v>0</v>
      </c>
      <c r="R15" s="214">
        <f t="shared" si="2"/>
        <v>0</v>
      </c>
      <c r="S15" s="101">
        <v>0</v>
      </c>
      <c r="T15" s="101">
        <v>0</v>
      </c>
      <c r="U15" s="101">
        <v>0</v>
      </c>
    </row>
    <row r="16" spans="2:22" ht="12" thickBot="1">
      <c r="B16" s="157" t="s">
        <v>1148</v>
      </c>
      <c r="C16" s="158">
        <v>0</v>
      </c>
      <c r="D16" s="158">
        <v>0</v>
      </c>
      <c r="E16" s="158">
        <v>0</v>
      </c>
      <c r="F16" s="158">
        <v>0</v>
      </c>
      <c r="G16" s="212">
        <v>31823728</v>
      </c>
      <c r="H16" s="208">
        <f t="shared" si="3"/>
        <v>31823728</v>
      </c>
      <c r="I16" s="208">
        <f t="shared" si="4"/>
        <v>0</v>
      </c>
      <c r="J16" s="208">
        <v>0</v>
      </c>
      <c r="K16" s="208">
        <v>0</v>
      </c>
      <c r="L16" s="208">
        <f t="shared" si="1"/>
        <v>0</v>
      </c>
      <c r="M16" s="208">
        <f t="shared" si="1"/>
        <v>0</v>
      </c>
      <c r="N16" s="208">
        <f t="shared" si="1"/>
        <v>0</v>
      </c>
      <c r="O16" s="101">
        <f t="shared" si="6"/>
        <v>0</v>
      </c>
      <c r="P16" s="214">
        <f t="shared" si="7"/>
        <v>0</v>
      </c>
      <c r="Q16" s="214">
        <f t="shared" si="2"/>
        <v>0</v>
      </c>
      <c r="R16" s="214">
        <f t="shared" si="2"/>
        <v>0</v>
      </c>
      <c r="S16" s="101">
        <v>0</v>
      </c>
      <c r="T16" s="101">
        <v>0</v>
      </c>
      <c r="U16" s="101">
        <v>0</v>
      </c>
    </row>
    <row r="17" spans="2:21" ht="12" thickBot="1">
      <c r="B17" s="159"/>
      <c r="C17" s="160"/>
      <c r="D17" s="160"/>
      <c r="E17" s="160"/>
      <c r="F17" s="160"/>
      <c r="K17" s="209">
        <f>+SUM(K19:K27)-K18</f>
        <v>2.1049678325653076E-3</v>
      </c>
      <c r="L17" s="209">
        <f t="shared" ref="L17:N17" si="8">+SUM(L19:L27)-L18</f>
        <v>0</v>
      </c>
      <c r="M17" s="209">
        <f t="shared" si="8"/>
        <v>0</v>
      </c>
      <c r="N17" s="209">
        <f t="shared" si="8"/>
        <v>0</v>
      </c>
      <c r="P17" s="214"/>
      <c r="Q17" s="214"/>
      <c r="R17" s="214"/>
    </row>
    <row r="18" spans="2:21" ht="12" thickBot="1">
      <c r="B18" s="150" t="s">
        <v>1149</v>
      </c>
      <c r="C18" s="151">
        <f>+SUM(C19:C27)</f>
        <v>145521198.96210498</v>
      </c>
      <c r="D18" s="151">
        <f t="shared" ref="D18:F18" si="9">+SUM(D19:D27)</f>
        <v>151342046.92218915</v>
      </c>
      <c r="E18" s="151">
        <f t="shared" si="9"/>
        <v>158152439.03228766</v>
      </c>
      <c r="F18" s="151">
        <f t="shared" si="9"/>
        <v>165269298.78239062</v>
      </c>
      <c r="K18" s="211">
        <v>145521198.96000001</v>
      </c>
      <c r="L18" s="211">
        <v>151342046.91999999</v>
      </c>
      <c r="M18" s="211">
        <v>158152439.03</v>
      </c>
      <c r="N18" s="211">
        <v>165269298.78</v>
      </c>
      <c r="P18" s="214"/>
      <c r="Q18" s="214"/>
      <c r="R18" s="214"/>
    </row>
    <row r="19" spans="2:21">
      <c r="B19" s="161" t="s">
        <v>1140</v>
      </c>
      <c r="C19" s="162">
        <v>0</v>
      </c>
      <c r="D19" s="162">
        <v>0</v>
      </c>
      <c r="E19" s="162">
        <v>0</v>
      </c>
      <c r="F19" s="162">
        <v>0</v>
      </c>
      <c r="I19" s="213">
        <v>-1886618.066424787</v>
      </c>
      <c r="J19" s="101">
        <v>0</v>
      </c>
      <c r="K19" s="208">
        <f>+$J19*K$18</f>
        <v>0</v>
      </c>
      <c r="L19" s="208">
        <f t="shared" ref="L19:N27" si="10">+$J19*L$18</f>
        <v>0</v>
      </c>
      <c r="M19" s="208">
        <f t="shared" si="10"/>
        <v>0</v>
      </c>
      <c r="N19" s="208">
        <f t="shared" si="10"/>
        <v>0</v>
      </c>
      <c r="O19" s="101">
        <f>+K19/$K$18</f>
        <v>0</v>
      </c>
      <c r="P19" s="214">
        <f>+$O19*L$18</f>
        <v>0</v>
      </c>
      <c r="Q19" s="214">
        <f t="shared" ref="Q19:Q27" si="11">+$O19*M$18</f>
        <v>0</v>
      </c>
      <c r="R19" s="214">
        <f t="shared" ref="R19:R27" si="12">+$O19*N$18</f>
        <v>0</v>
      </c>
      <c r="S19" s="101">
        <v>0</v>
      </c>
      <c r="T19" s="101">
        <v>0</v>
      </c>
      <c r="U19" s="101">
        <v>0</v>
      </c>
    </row>
    <row r="20" spans="2:21">
      <c r="B20" s="154" t="s">
        <v>1141</v>
      </c>
      <c r="C20" s="155">
        <v>5042316.0994108636</v>
      </c>
      <c r="D20" s="155">
        <v>5244008.7434427375</v>
      </c>
      <c r="E20" s="155">
        <v>5479989.136849151</v>
      </c>
      <c r="F20" s="155">
        <v>5726588.6477873353</v>
      </c>
      <c r="I20" s="213">
        <v>-6272696.5881946683</v>
      </c>
      <c r="J20" s="101">
        <v>3.4650045048054239E-2</v>
      </c>
      <c r="K20" s="208">
        <f t="shared" ref="K20:K26" si="13">+$J20*K$18</f>
        <v>5042316.0994108636</v>
      </c>
      <c r="L20" s="208">
        <f t="shared" si="10"/>
        <v>5244008.7434427375</v>
      </c>
      <c r="M20" s="208">
        <f t="shared" si="10"/>
        <v>5479989.136849151</v>
      </c>
      <c r="N20" s="208">
        <f t="shared" si="10"/>
        <v>5726588.6477873353</v>
      </c>
      <c r="O20" s="101">
        <f t="shared" ref="O20:O27" si="14">+K20/$K$18</f>
        <v>3.4650045048054239E-2</v>
      </c>
      <c r="P20" s="214">
        <f t="shared" ref="P20:P27" si="15">+$O20*L$18</f>
        <v>5244008.7434427375</v>
      </c>
      <c r="Q20" s="214">
        <f t="shared" si="11"/>
        <v>5479989.136849151</v>
      </c>
      <c r="R20" s="214">
        <f t="shared" si="12"/>
        <v>5726588.6477873353</v>
      </c>
      <c r="S20" s="101">
        <v>5244008.7434427375</v>
      </c>
      <c r="T20" s="101">
        <v>5479989.136849151</v>
      </c>
      <c r="U20" s="101">
        <v>5726588.6477873353</v>
      </c>
    </row>
    <row r="21" spans="2:21">
      <c r="B21" s="154" t="s">
        <v>1142</v>
      </c>
      <c r="C21" s="155">
        <v>73722419.550929546</v>
      </c>
      <c r="D21" s="155">
        <v>76671316.333777279</v>
      </c>
      <c r="E21" s="155">
        <v>80121525.568088025</v>
      </c>
      <c r="F21" s="155">
        <v>83726994.215435013</v>
      </c>
      <c r="I21" s="213">
        <v>4705995.1613686681</v>
      </c>
      <c r="J21" s="101">
        <v>0.50660948423874597</v>
      </c>
      <c r="K21" s="208">
        <f t="shared" si="13"/>
        <v>73722419.550929546</v>
      </c>
      <c r="L21" s="208">
        <f t="shared" si="10"/>
        <v>76671316.333777279</v>
      </c>
      <c r="M21" s="208">
        <f t="shared" si="10"/>
        <v>80121525.568088025</v>
      </c>
      <c r="N21" s="208">
        <f t="shared" si="10"/>
        <v>83726994.215435013</v>
      </c>
      <c r="O21" s="101">
        <f t="shared" si="14"/>
        <v>0.50660948423874597</v>
      </c>
      <c r="P21" s="214">
        <f t="shared" si="15"/>
        <v>76671316.333777279</v>
      </c>
      <c r="Q21" s="214">
        <f t="shared" si="11"/>
        <v>80121525.568088025</v>
      </c>
      <c r="R21" s="214">
        <f t="shared" si="12"/>
        <v>83726994.215435013</v>
      </c>
      <c r="S21" s="101">
        <v>76671316.333777279</v>
      </c>
      <c r="T21" s="101">
        <v>80121525.568088025</v>
      </c>
      <c r="U21" s="101">
        <v>83726994.215435013</v>
      </c>
    </row>
    <row r="22" spans="2:21">
      <c r="B22" s="154" t="s">
        <v>1143</v>
      </c>
      <c r="C22" s="155">
        <v>0</v>
      </c>
      <c r="D22" s="155">
        <v>0</v>
      </c>
      <c r="E22" s="155">
        <v>0</v>
      </c>
      <c r="F22" s="155">
        <v>0</v>
      </c>
      <c r="I22" s="213">
        <v>-4778150.6012567282</v>
      </c>
      <c r="J22" s="101">
        <v>0</v>
      </c>
      <c r="K22" s="208">
        <f t="shared" si="13"/>
        <v>0</v>
      </c>
      <c r="L22" s="208">
        <f t="shared" si="10"/>
        <v>0</v>
      </c>
      <c r="M22" s="208">
        <f t="shared" si="10"/>
        <v>0</v>
      </c>
      <c r="N22" s="208">
        <f t="shared" si="10"/>
        <v>0</v>
      </c>
      <c r="O22" s="101">
        <f t="shared" si="14"/>
        <v>0</v>
      </c>
      <c r="P22" s="214">
        <f t="shared" si="15"/>
        <v>0</v>
      </c>
      <c r="Q22" s="214">
        <f t="shared" si="11"/>
        <v>0</v>
      </c>
      <c r="R22" s="214">
        <f t="shared" si="12"/>
        <v>0</v>
      </c>
      <c r="S22" s="101">
        <v>0</v>
      </c>
      <c r="T22" s="101">
        <v>0</v>
      </c>
      <c r="U22" s="101">
        <v>0</v>
      </c>
    </row>
    <row r="23" spans="2:21">
      <c r="B23" s="154" t="s">
        <v>1144</v>
      </c>
      <c r="C23" s="155">
        <v>0</v>
      </c>
      <c r="D23" s="155">
        <v>0</v>
      </c>
      <c r="E23" s="155">
        <v>0</v>
      </c>
      <c r="F23" s="155">
        <v>0</v>
      </c>
      <c r="I23" s="213">
        <v>2963266.6174376719</v>
      </c>
      <c r="J23" s="101">
        <v>0</v>
      </c>
      <c r="K23" s="208">
        <f t="shared" si="13"/>
        <v>0</v>
      </c>
      <c r="L23" s="208">
        <f t="shared" si="10"/>
        <v>0</v>
      </c>
      <c r="M23" s="208">
        <f t="shared" si="10"/>
        <v>0</v>
      </c>
      <c r="N23" s="208">
        <f t="shared" si="10"/>
        <v>0</v>
      </c>
      <c r="O23" s="101">
        <f t="shared" si="14"/>
        <v>0</v>
      </c>
      <c r="P23" s="214">
        <f t="shared" si="15"/>
        <v>0</v>
      </c>
      <c r="Q23" s="214">
        <f t="shared" si="11"/>
        <v>0</v>
      </c>
      <c r="R23" s="214">
        <f t="shared" si="12"/>
        <v>0</v>
      </c>
      <c r="S23" s="101">
        <v>0</v>
      </c>
      <c r="T23" s="101">
        <v>0</v>
      </c>
      <c r="U23" s="101">
        <v>0</v>
      </c>
    </row>
    <row r="24" spans="2:21">
      <c r="B24" s="154" t="s">
        <v>1145</v>
      </c>
      <c r="C24" s="155">
        <v>34932735.311764568</v>
      </c>
      <c r="D24" s="155">
        <v>36330044.724619232</v>
      </c>
      <c r="E24" s="155">
        <v>37964896.736891024</v>
      </c>
      <c r="F24" s="155">
        <v>39673317.088526793</v>
      </c>
      <c r="I24" s="213">
        <v>1460468.3791748136</v>
      </c>
      <c r="J24" s="101">
        <v>0.2138863631155212</v>
      </c>
      <c r="K24" s="208">
        <f>+($J24*K$18)+3807735.31</f>
        <v>34932735.311764568</v>
      </c>
      <c r="L24" s="208">
        <f t="shared" si="10"/>
        <v>32370000.002177365</v>
      </c>
      <c r="M24" s="208">
        <f t="shared" si="10"/>
        <v>33826650.001975909</v>
      </c>
      <c r="N24" s="208">
        <f t="shared" si="10"/>
        <v>35348849.250706643</v>
      </c>
      <c r="O24" s="101">
        <f t="shared" si="14"/>
        <v>0.24005255290238964</v>
      </c>
      <c r="P24" s="214">
        <f t="shared" si="15"/>
        <v>36330044.724619232</v>
      </c>
      <c r="Q24" s="214">
        <f t="shared" si="11"/>
        <v>37964896.736891024</v>
      </c>
      <c r="R24" s="214">
        <f t="shared" si="12"/>
        <v>39673317.088526793</v>
      </c>
      <c r="S24" s="101">
        <v>36330044.724619232</v>
      </c>
      <c r="T24" s="101">
        <v>37964896.736891024</v>
      </c>
      <c r="U24" s="101">
        <v>39673317.088526793</v>
      </c>
    </row>
    <row r="25" spans="2:21">
      <c r="B25" s="154" t="s">
        <v>1146</v>
      </c>
      <c r="C25" s="155">
        <v>0</v>
      </c>
      <c r="D25" s="155">
        <v>0</v>
      </c>
      <c r="E25" s="155">
        <v>0</v>
      </c>
      <c r="F25" s="155">
        <v>0</v>
      </c>
      <c r="I25" s="213">
        <v>0</v>
      </c>
      <c r="J25" s="101">
        <v>0</v>
      </c>
      <c r="K25" s="208">
        <f t="shared" si="13"/>
        <v>0</v>
      </c>
      <c r="L25" s="208">
        <f t="shared" si="10"/>
        <v>0</v>
      </c>
      <c r="M25" s="208">
        <f t="shared" si="10"/>
        <v>0</v>
      </c>
      <c r="N25" s="208">
        <f t="shared" si="10"/>
        <v>0</v>
      </c>
      <c r="O25" s="101">
        <f t="shared" si="14"/>
        <v>0</v>
      </c>
      <c r="P25" s="214">
        <f t="shared" si="15"/>
        <v>0</v>
      </c>
      <c r="Q25" s="214">
        <f t="shared" si="11"/>
        <v>0</v>
      </c>
      <c r="R25" s="214">
        <f t="shared" si="12"/>
        <v>0</v>
      </c>
      <c r="S25" s="101">
        <v>0</v>
      </c>
      <c r="T25" s="101">
        <v>0</v>
      </c>
      <c r="U25" s="101">
        <v>0</v>
      </c>
    </row>
    <row r="26" spans="2:21">
      <c r="B26" s="154" t="s">
        <v>1147</v>
      </c>
      <c r="C26" s="155">
        <v>0</v>
      </c>
      <c r="D26" s="155">
        <v>0</v>
      </c>
      <c r="E26" s="155">
        <v>0</v>
      </c>
      <c r="F26" s="155">
        <v>0</v>
      </c>
      <c r="I26" s="213">
        <v>0</v>
      </c>
      <c r="J26" s="101">
        <v>0</v>
      </c>
      <c r="K26" s="208">
        <f t="shared" si="13"/>
        <v>0</v>
      </c>
      <c r="L26" s="208">
        <f t="shared" si="10"/>
        <v>0</v>
      </c>
      <c r="M26" s="208">
        <f t="shared" si="10"/>
        <v>0</v>
      </c>
      <c r="N26" s="208">
        <f t="shared" si="10"/>
        <v>0</v>
      </c>
      <c r="O26" s="101">
        <f t="shared" si="14"/>
        <v>0</v>
      </c>
      <c r="P26" s="214">
        <f t="shared" si="15"/>
        <v>0</v>
      </c>
      <c r="Q26" s="214">
        <f t="shared" si="11"/>
        <v>0</v>
      </c>
      <c r="R26" s="214">
        <f t="shared" si="12"/>
        <v>0</v>
      </c>
      <c r="S26" s="101">
        <v>0</v>
      </c>
      <c r="T26" s="101">
        <v>0</v>
      </c>
      <c r="U26" s="101">
        <v>0</v>
      </c>
    </row>
    <row r="27" spans="2:21" ht="12" thickBot="1">
      <c r="B27" s="157" t="s">
        <v>1148</v>
      </c>
      <c r="C27" s="158">
        <v>31823728</v>
      </c>
      <c r="D27" s="158">
        <v>33096677.120349895</v>
      </c>
      <c r="E27" s="158">
        <v>34586027.590459481</v>
      </c>
      <c r="F27" s="158">
        <v>36142398.830641486</v>
      </c>
      <c r="I27" s="213">
        <v>3807735.3078950569</v>
      </c>
      <c r="J27" s="101">
        <v>0.24485410759767873</v>
      </c>
      <c r="K27" s="208">
        <v>31823728</v>
      </c>
      <c r="L27" s="208">
        <f t="shared" si="10"/>
        <v>37056721.840602621</v>
      </c>
      <c r="M27" s="208">
        <f t="shared" si="10"/>
        <v>38724274.323086947</v>
      </c>
      <c r="N27" s="208">
        <f t="shared" si="10"/>
        <v>40466866.666071035</v>
      </c>
      <c r="O27" s="101">
        <f t="shared" si="14"/>
        <v>0.21868791782527516</v>
      </c>
      <c r="P27" s="214">
        <f t="shared" si="15"/>
        <v>33096677.120349895</v>
      </c>
      <c r="Q27" s="214">
        <f t="shared" si="11"/>
        <v>34586027.590459481</v>
      </c>
      <c r="R27" s="214">
        <f t="shared" si="12"/>
        <v>36142398.830641486</v>
      </c>
      <c r="S27" s="101">
        <v>33096677.120349895</v>
      </c>
      <c r="T27" s="101">
        <v>34586027.590459481</v>
      </c>
      <c r="U27" s="101">
        <v>36142398.830641486</v>
      </c>
    </row>
    <row r="28" spans="2:21" ht="12" thickBot="1">
      <c r="B28" s="159"/>
      <c r="C28" s="160"/>
      <c r="D28" s="160"/>
      <c r="E28" s="160"/>
      <c r="F28" s="160"/>
    </row>
    <row r="29" spans="2:21" ht="12" thickBot="1">
      <c r="B29" s="163" t="s">
        <v>1150</v>
      </c>
      <c r="C29" s="164">
        <f>+C7+C18</f>
        <v>688026047</v>
      </c>
      <c r="D29" s="164">
        <f>+D7+D18</f>
        <v>715547088.8815999</v>
      </c>
      <c r="E29" s="164">
        <f>+E7+E18</f>
        <v>747746707.88177204</v>
      </c>
      <c r="F29" s="164">
        <f>+F7+F18</f>
        <v>781395309.72150171</v>
      </c>
      <c r="K29" s="192">
        <f>+K7+K18</f>
        <v>688026047.21000004</v>
      </c>
      <c r="L29" s="192">
        <f t="shared" ref="L29:N29" si="16">+L7+L18</f>
        <v>715547089.0999999</v>
      </c>
      <c r="M29" s="192">
        <f t="shared" si="16"/>
        <v>747746708.11000001</v>
      </c>
      <c r="N29" s="192">
        <f t="shared" si="16"/>
        <v>781395309.95999992</v>
      </c>
      <c r="P29" s="215">
        <f>+SUM(P8:P27)</f>
        <v>715547088.88160002</v>
      </c>
      <c r="Q29" s="215">
        <f t="shared" ref="Q29:R29" si="17">+SUM(Q8:Q27)</f>
        <v>747746707.88177216</v>
      </c>
      <c r="R29" s="215">
        <f t="shared" si="17"/>
        <v>781395309.72150183</v>
      </c>
    </row>
    <row r="30" spans="2:21" hidden="1">
      <c r="B30" s="102" t="s">
        <v>1137</v>
      </c>
      <c r="C30" s="103"/>
      <c r="D30" s="104">
        <v>7474655368.999999</v>
      </c>
      <c r="E30" s="104">
        <v>7756337513</v>
      </c>
      <c r="F30" s="104">
        <v>8048634839.4173059</v>
      </c>
    </row>
    <row r="34" spans="3:6">
      <c r="C34" s="101">
        <v>542504848.03789508</v>
      </c>
      <c r="D34" s="101">
        <v>564205041.95941079</v>
      </c>
      <c r="E34" s="101">
        <v>589594268.84948444</v>
      </c>
      <c r="F34" s="101">
        <v>616126010.93911111</v>
      </c>
    </row>
    <row r="35" spans="3:6">
      <c r="C35" s="101">
        <v>263508280.00000003</v>
      </c>
      <c r="D35" s="101">
        <v>274048611.19999999</v>
      </c>
      <c r="E35" s="101">
        <v>286380798.70492291</v>
      </c>
      <c r="F35" s="101">
        <v>299267934.6424672</v>
      </c>
    </row>
    <row r="36" spans="3:6">
      <c r="C36" s="101">
        <v>113027683.90058914</v>
      </c>
      <c r="D36" s="101">
        <v>117548791.25661269</v>
      </c>
      <c r="E36" s="101">
        <v>122838486.86355613</v>
      </c>
      <c r="F36" s="101">
        <v>128366218.77062438</v>
      </c>
    </row>
    <row r="37" spans="3:6">
      <c r="C37" s="101">
        <v>105629426.44907047</v>
      </c>
      <c r="D37" s="101">
        <v>109854603.50703329</v>
      </c>
      <c r="E37" s="101">
        <v>114798060.66521974</v>
      </c>
      <c r="F37" s="101">
        <v>119963973.39348014</v>
      </c>
    </row>
    <row r="38" spans="3:6">
      <c r="C38" s="101">
        <v>42422193</v>
      </c>
      <c r="D38" s="101">
        <v>44119080.719999999</v>
      </c>
      <c r="E38" s="101">
        <v>46104439.352548577</v>
      </c>
      <c r="F38" s="101">
        <v>48179139.122740768</v>
      </c>
    </row>
    <row r="39" spans="3:6">
      <c r="C39" s="101">
        <v>12850000</v>
      </c>
      <c r="D39" s="101">
        <v>13364000</v>
      </c>
      <c r="E39" s="101">
        <v>13965380.000045005</v>
      </c>
      <c r="F39" s="101">
        <v>14593822.099843325</v>
      </c>
    </row>
    <row r="40" spans="3:6">
      <c r="C40" s="101">
        <v>5067264.6882354282</v>
      </c>
      <c r="D40" s="101">
        <v>5269955.2757648444</v>
      </c>
      <c r="E40" s="101">
        <v>5507103.263192011</v>
      </c>
      <c r="F40" s="101">
        <v>5754922.9099553218</v>
      </c>
    </row>
    <row r="41" spans="3:6">
      <c r="C41" s="101">
        <v>0</v>
      </c>
      <c r="D41" s="101">
        <v>0</v>
      </c>
      <c r="E41" s="101">
        <v>0</v>
      </c>
      <c r="F41" s="101">
        <v>0</v>
      </c>
    </row>
    <row r="42" spans="3:6">
      <c r="C42" s="101">
        <v>0</v>
      </c>
      <c r="D42" s="101">
        <v>0</v>
      </c>
      <c r="E42" s="101">
        <v>0</v>
      </c>
      <c r="F42" s="101">
        <v>0</v>
      </c>
    </row>
    <row r="43" spans="3:6">
      <c r="C43" s="101">
        <v>0</v>
      </c>
      <c r="D43" s="101">
        <v>0</v>
      </c>
      <c r="E43" s="101">
        <v>0</v>
      </c>
      <c r="F43" s="101">
        <v>0</v>
      </c>
    </row>
    <row r="45" spans="3:6">
      <c r="C45" s="101">
        <v>145521198.96210498</v>
      </c>
      <c r="D45" s="101">
        <v>151342046.92218915</v>
      </c>
      <c r="E45" s="101">
        <v>158152439.03228766</v>
      </c>
      <c r="F45" s="101">
        <v>165269298.78239062</v>
      </c>
    </row>
    <row r="46" spans="3:6">
      <c r="C46" s="101">
        <v>0</v>
      </c>
      <c r="D46" s="101">
        <v>0</v>
      </c>
      <c r="E46" s="101">
        <v>0</v>
      </c>
      <c r="F46" s="101">
        <v>0</v>
      </c>
    </row>
    <row r="47" spans="3:6">
      <c r="C47" s="101">
        <v>5042316.0994108636</v>
      </c>
      <c r="D47" s="101">
        <v>5244008.7434427375</v>
      </c>
      <c r="E47" s="101">
        <v>5479989.136849151</v>
      </c>
      <c r="F47" s="101">
        <v>5726588.6477873353</v>
      </c>
    </row>
    <row r="48" spans="3:6">
      <c r="C48" s="101">
        <v>73722419.550929546</v>
      </c>
      <c r="D48" s="101">
        <v>76671316.333777279</v>
      </c>
      <c r="E48" s="101">
        <v>80121525.568088025</v>
      </c>
      <c r="F48" s="101">
        <v>83726994.215435013</v>
      </c>
    </row>
    <row r="49" spans="3:6">
      <c r="C49" s="101">
        <v>0</v>
      </c>
      <c r="D49" s="101">
        <v>0</v>
      </c>
      <c r="E49" s="101">
        <v>0</v>
      </c>
      <c r="F49" s="101">
        <v>0</v>
      </c>
    </row>
    <row r="50" spans="3:6">
      <c r="C50" s="101">
        <v>0</v>
      </c>
      <c r="D50" s="101">
        <v>0</v>
      </c>
      <c r="E50" s="101">
        <v>0</v>
      </c>
      <c r="F50" s="101">
        <v>0</v>
      </c>
    </row>
    <row r="51" spans="3:6">
      <c r="C51" s="101">
        <v>34932735.311764568</v>
      </c>
      <c r="D51" s="101">
        <v>36330044.724619232</v>
      </c>
      <c r="E51" s="101">
        <v>37964896.736891024</v>
      </c>
      <c r="F51" s="101">
        <v>39673317.088526793</v>
      </c>
    </row>
    <row r="52" spans="3:6">
      <c r="C52" s="101">
        <v>0</v>
      </c>
      <c r="D52" s="101">
        <v>0</v>
      </c>
      <c r="E52" s="101">
        <v>0</v>
      </c>
      <c r="F52" s="101">
        <v>0</v>
      </c>
    </row>
    <row r="53" spans="3:6">
      <c r="C53" s="101">
        <v>0</v>
      </c>
      <c r="D53" s="101">
        <v>0</v>
      </c>
      <c r="E53" s="101">
        <v>0</v>
      </c>
      <c r="F53" s="101">
        <v>0</v>
      </c>
    </row>
    <row r="54" spans="3:6">
      <c r="C54" s="101">
        <v>31823728</v>
      </c>
      <c r="D54" s="101">
        <v>33096677.120349895</v>
      </c>
      <c r="E54" s="101">
        <v>34586027.590459481</v>
      </c>
      <c r="F54" s="101">
        <v>36142398.830641486</v>
      </c>
    </row>
    <row r="56" spans="3:6">
      <c r="C56" s="101">
        <v>688026047</v>
      </c>
      <c r="D56" s="101">
        <v>715547088.8815999</v>
      </c>
      <c r="E56" s="101">
        <v>747746707.88177204</v>
      </c>
      <c r="F56" s="101">
        <v>781395309.72150171</v>
      </c>
    </row>
  </sheetData>
  <mergeCells count="4"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134"/>
  <sheetViews>
    <sheetView workbookViewId="0">
      <selection activeCell="B11" sqref="B11"/>
    </sheetView>
  </sheetViews>
  <sheetFormatPr defaultColWidth="10.76171875" defaultRowHeight="15"/>
  <cols>
    <col min="1" max="1" width="30.8046875" bestFit="1" customWidth="1"/>
    <col min="2" max="2" width="32.6875" bestFit="1" customWidth="1"/>
    <col min="3" max="3" width="13.98828125" bestFit="1" customWidth="1"/>
    <col min="4" max="4" width="3.2265625" bestFit="1" customWidth="1"/>
    <col min="5" max="5" width="4.70703125" bestFit="1" customWidth="1"/>
    <col min="6" max="6" width="25.01953125" bestFit="1" customWidth="1"/>
    <col min="7" max="8" width="14.2578125" bestFit="1" customWidth="1"/>
    <col min="9" max="9" width="13.31640625" bestFit="1" customWidth="1"/>
  </cols>
  <sheetData>
    <row r="1" spans="1:9">
      <c r="C1">
        <v>111</v>
      </c>
      <c r="E1">
        <f>+SUM(E5:E6)</f>
        <v>15</v>
      </c>
      <c r="F1" s="1">
        <f>+SUM(F5:F6)</f>
        <v>111760</v>
      </c>
      <c r="G1" s="1">
        <f>+SUM(G5:G6)</f>
        <v>9338304</v>
      </c>
      <c r="H1" s="135">
        <f>+'CLAS OBJETO DEL GASTO'!J9</f>
        <v>12298177</v>
      </c>
    </row>
    <row r="2" spans="1:9">
      <c r="C2">
        <v>113</v>
      </c>
      <c r="E2">
        <f>+SUM(E7:E134)</f>
        <v>1478</v>
      </c>
      <c r="F2" s="1">
        <f>+SUM(F7:F134)</f>
        <v>1648988</v>
      </c>
      <c r="G2" s="1">
        <f>+SUM(G7:G134)</f>
        <v>169751556</v>
      </c>
      <c r="H2" s="135">
        <f>+'CLAS OBJETO DEL GASTO'!J11</f>
        <v>138928091</v>
      </c>
      <c r="I2" s="135">
        <f>+'CLAS OBJETO DEL GASTO'!J16</f>
        <v>38551973.999999978</v>
      </c>
    </row>
    <row r="3" spans="1:9">
      <c r="A3" t="s">
        <v>1647</v>
      </c>
      <c r="B3" t="s">
        <v>1648</v>
      </c>
      <c r="C3" t="s">
        <v>1649</v>
      </c>
      <c r="D3" t="s">
        <v>1650</v>
      </c>
      <c r="E3" t="s">
        <v>1651</v>
      </c>
      <c r="F3" t="s">
        <v>1652</v>
      </c>
      <c r="G3">
        <v>0</v>
      </c>
    </row>
    <row r="4" spans="1:9">
      <c r="A4" t="s">
        <v>1647</v>
      </c>
      <c r="B4" t="s">
        <v>1648</v>
      </c>
      <c r="C4" t="s">
        <v>1649</v>
      </c>
      <c r="D4" t="s">
        <v>1650</v>
      </c>
      <c r="E4" t="s">
        <v>1651</v>
      </c>
      <c r="F4" t="s">
        <v>1653</v>
      </c>
      <c r="G4" t="s">
        <v>1654</v>
      </c>
    </row>
    <row r="5" spans="1:9">
      <c r="A5" t="s">
        <v>1436</v>
      </c>
      <c r="B5" t="s">
        <v>1437</v>
      </c>
      <c r="C5">
        <v>111</v>
      </c>
      <c r="D5">
        <v>15</v>
      </c>
      <c r="E5">
        <v>14</v>
      </c>
      <c r="F5" s="1">
        <v>51264</v>
      </c>
      <c r="G5" s="1">
        <v>8612352</v>
      </c>
    </row>
    <row r="6" spans="1:9">
      <c r="A6" t="s">
        <v>1655</v>
      </c>
      <c r="B6" t="s">
        <v>1439</v>
      </c>
      <c r="C6">
        <v>111</v>
      </c>
      <c r="D6">
        <v>15</v>
      </c>
      <c r="E6">
        <v>1</v>
      </c>
      <c r="F6" s="1">
        <v>60496</v>
      </c>
      <c r="G6" s="1">
        <v>725952</v>
      </c>
    </row>
    <row r="7" spans="1:9">
      <c r="A7" t="s">
        <v>1440</v>
      </c>
      <c r="B7" t="s">
        <v>1441</v>
      </c>
      <c r="C7">
        <v>113</v>
      </c>
      <c r="D7">
        <v>15</v>
      </c>
      <c r="E7">
        <v>1</v>
      </c>
      <c r="F7" s="1">
        <v>44287</v>
      </c>
      <c r="G7" s="1">
        <v>531444</v>
      </c>
    </row>
    <row r="8" spans="1:9">
      <c r="A8" t="s">
        <v>1442</v>
      </c>
      <c r="B8" t="s">
        <v>1197</v>
      </c>
      <c r="C8">
        <v>113</v>
      </c>
      <c r="D8">
        <v>15</v>
      </c>
      <c r="E8">
        <v>1</v>
      </c>
      <c r="F8" s="1">
        <v>79065</v>
      </c>
      <c r="G8" s="1">
        <v>948780</v>
      </c>
    </row>
    <row r="9" spans="1:9">
      <c r="A9" t="s">
        <v>1443</v>
      </c>
      <c r="B9" t="s">
        <v>1656</v>
      </c>
      <c r="C9">
        <v>113</v>
      </c>
      <c r="D9">
        <v>15</v>
      </c>
      <c r="E9">
        <v>8</v>
      </c>
      <c r="F9" s="1">
        <v>13647</v>
      </c>
      <c r="G9" s="1">
        <v>1310112</v>
      </c>
    </row>
    <row r="10" spans="1:9">
      <c r="A10" t="s">
        <v>1573</v>
      </c>
      <c r="B10" t="s">
        <v>1459</v>
      </c>
      <c r="C10">
        <v>113</v>
      </c>
      <c r="D10">
        <v>15</v>
      </c>
      <c r="E10">
        <v>1</v>
      </c>
      <c r="F10" s="1">
        <v>6000</v>
      </c>
      <c r="G10" s="1">
        <v>72000</v>
      </c>
    </row>
    <row r="11" spans="1:9">
      <c r="A11" t="s">
        <v>1445</v>
      </c>
      <c r="B11" t="s">
        <v>1446</v>
      </c>
      <c r="C11">
        <v>113</v>
      </c>
      <c r="D11">
        <v>15</v>
      </c>
      <c r="E11">
        <v>9</v>
      </c>
      <c r="F11" s="1">
        <v>11568</v>
      </c>
      <c r="G11" s="1">
        <v>1249344</v>
      </c>
    </row>
    <row r="12" spans="1:9">
      <c r="A12" t="s">
        <v>1447</v>
      </c>
      <c r="B12" t="s">
        <v>1448</v>
      </c>
      <c r="C12">
        <v>113</v>
      </c>
      <c r="D12">
        <v>15</v>
      </c>
      <c r="E12">
        <v>24</v>
      </c>
      <c r="F12" s="1">
        <v>7842</v>
      </c>
      <c r="G12" s="1">
        <v>2258496</v>
      </c>
    </row>
    <row r="13" spans="1:9">
      <c r="A13" t="s">
        <v>1449</v>
      </c>
      <c r="B13" t="s">
        <v>1656</v>
      </c>
      <c r="C13">
        <v>113</v>
      </c>
      <c r="D13">
        <v>15</v>
      </c>
      <c r="E13">
        <v>10</v>
      </c>
      <c r="F13" s="1">
        <v>6432</v>
      </c>
      <c r="G13" s="1">
        <v>771840</v>
      </c>
    </row>
    <row r="14" spans="1:9" s="229" customFormat="1">
      <c r="A14" s="229" t="s">
        <v>1574</v>
      </c>
      <c r="B14" s="229" t="s">
        <v>1498</v>
      </c>
      <c r="C14" s="229">
        <v>113</v>
      </c>
      <c r="D14" s="229">
        <v>15</v>
      </c>
      <c r="E14" s="229">
        <v>1</v>
      </c>
      <c r="F14" s="230">
        <v>6979</v>
      </c>
      <c r="G14" s="230">
        <v>83748</v>
      </c>
    </row>
    <row r="15" spans="1:9">
      <c r="A15" t="s">
        <v>1575</v>
      </c>
      <c r="B15" t="s">
        <v>1461</v>
      </c>
      <c r="C15">
        <v>113</v>
      </c>
      <c r="D15">
        <v>15</v>
      </c>
      <c r="E15">
        <v>1</v>
      </c>
      <c r="F15" s="1">
        <v>14200</v>
      </c>
      <c r="G15" s="1">
        <v>170400</v>
      </c>
    </row>
    <row r="16" spans="1:9">
      <c r="A16" t="s">
        <v>1451</v>
      </c>
      <c r="B16" t="s">
        <v>1657</v>
      </c>
      <c r="C16">
        <v>113</v>
      </c>
      <c r="D16">
        <v>15</v>
      </c>
      <c r="E16">
        <v>1</v>
      </c>
      <c r="F16" s="1">
        <v>12118</v>
      </c>
      <c r="G16" s="1">
        <v>145416</v>
      </c>
    </row>
    <row r="17" spans="1:7">
      <c r="A17" t="s">
        <v>1453</v>
      </c>
      <c r="B17" t="s">
        <v>1437</v>
      </c>
      <c r="C17">
        <v>113</v>
      </c>
      <c r="D17">
        <v>15</v>
      </c>
      <c r="E17">
        <v>8</v>
      </c>
      <c r="F17" s="1">
        <v>12601</v>
      </c>
      <c r="G17" s="1">
        <v>1209696</v>
      </c>
    </row>
    <row r="18" spans="1:7">
      <c r="A18" t="s">
        <v>1576</v>
      </c>
      <c r="B18" t="s">
        <v>1656</v>
      </c>
      <c r="C18">
        <v>113</v>
      </c>
      <c r="D18">
        <v>15</v>
      </c>
      <c r="E18">
        <v>6</v>
      </c>
      <c r="F18" s="1">
        <v>9246</v>
      </c>
      <c r="G18" s="1">
        <v>665712</v>
      </c>
    </row>
    <row r="19" spans="1:7">
      <c r="A19" t="s">
        <v>1577</v>
      </c>
      <c r="B19" t="s">
        <v>1658</v>
      </c>
      <c r="C19">
        <v>113</v>
      </c>
      <c r="D19">
        <v>15</v>
      </c>
      <c r="E19">
        <v>1</v>
      </c>
      <c r="F19" s="1">
        <v>15914</v>
      </c>
      <c r="G19" s="1">
        <v>190968</v>
      </c>
    </row>
    <row r="20" spans="1:7">
      <c r="A20" t="s">
        <v>1578</v>
      </c>
      <c r="B20" t="s">
        <v>1658</v>
      </c>
      <c r="C20">
        <v>113</v>
      </c>
      <c r="D20">
        <v>15</v>
      </c>
      <c r="E20">
        <v>1</v>
      </c>
      <c r="F20" s="1">
        <v>15207</v>
      </c>
      <c r="G20" s="1">
        <v>182484</v>
      </c>
    </row>
    <row r="21" spans="1:7">
      <c r="A21" t="s">
        <v>1579</v>
      </c>
      <c r="B21" t="s">
        <v>1656</v>
      </c>
      <c r="C21">
        <v>113</v>
      </c>
      <c r="D21">
        <v>15</v>
      </c>
      <c r="E21">
        <v>388</v>
      </c>
      <c r="F21" s="1">
        <v>7603</v>
      </c>
      <c r="G21" s="1">
        <v>35399568</v>
      </c>
    </row>
    <row r="22" spans="1:7">
      <c r="A22" t="s">
        <v>1580</v>
      </c>
      <c r="B22" t="s">
        <v>1656</v>
      </c>
      <c r="C22">
        <v>113</v>
      </c>
      <c r="D22">
        <v>15</v>
      </c>
      <c r="E22">
        <v>71</v>
      </c>
      <c r="F22" s="1">
        <v>9038</v>
      </c>
      <c r="G22" s="1">
        <v>7700376</v>
      </c>
    </row>
    <row r="23" spans="1:7">
      <c r="A23" t="s">
        <v>1581</v>
      </c>
      <c r="B23" t="s">
        <v>1487</v>
      </c>
      <c r="C23">
        <v>113</v>
      </c>
      <c r="D23">
        <v>15</v>
      </c>
      <c r="E23">
        <v>1</v>
      </c>
      <c r="F23" s="1">
        <v>14654</v>
      </c>
      <c r="G23" s="1">
        <v>175848</v>
      </c>
    </row>
    <row r="24" spans="1:7">
      <c r="A24" t="s">
        <v>1582</v>
      </c>
      <c r="B24" t="s">
        <v>1659</v>
      </c>
      <c r="C24">
        <v>113</v>
      </c>
      <c r="D24">
        <v>15</v>
      </c>
      <c r="E24">
        <v>1</v>
      </c>
      <c r="F24" s="1">
        <v>11060</v>
      </c>
      <c r="G24" s="1">
        <v>132720</v>
      </c>
    </row>
    <row r="25" spans="1:7">
      <c r="A25" t="s">
        <v>1583</v>
      </c>
      <c r="B25" t="s">
        <v>1660</v>
      </c>
      <c r="C25">
        <v>113</v>
      </c>
      <c r="D25">
        <v>15</v>
      </c>
      <c r="E25">
        <v>1</v>
      </c>
      <c r="F25" s="1">
        <v>6647</v>
      </c>
      <c r="G25" s="1">
        <v>79764</v>
      </c>
    </row>
    <row r="26" spans="1:7">
      <c r="A26" t="s">
        <v>1584</v>
      </c>
      <c r="B26" t="s">
        <v>1487</v>
      </c>
      <c r="C26">
        <v>113</v>
      </c>
      <c r="D26">
        <v>15</v>
      </c>
      <c r="E26">
        <v>8</v>
      </c>
      <c r="F26" s="1">
        <v>6764</v>
      </c>
      <c r="G26" s="1">
        <v>649344</v>
      </c>
    </row>
    <row r="27" spans="1:7">
      <c r="A27" t="s">
        <v>1585</v>
      </c>
      <c r="B27" t="s">
        <v>1661</v>
      </c>
      <c r="C27">
        <v>113</v>
      </c>
      <c r="D27">
        <v>15</v>
      </c>
      <c r="E27">
        <v>4</v>
      </c>
      <c r="F27" s="1">
        <v>4666</v>
      </c>
      <c r="G27" s="1">
        <v>223968</v>
      </c>
    </row>
    <row r="28" spans="1:7">
      <c r="A28" t="s">
        <v>1586</v>
      </c>
      <c r="B28" t="s">
        <v>1518</v>
      </c>
      <c r="C28">
        <v>113</v>
      </c>
      <c r="D28">
        <v>15</v>
      </c>
      <c r="E28">
        <v>2</v>
      </c>
      <c r="F28" s="1">
        <v>7777</v>
      </c>
      <c r="G28" s="1">
        <v>186648</v>
      </c>
    </row>
    <row r="29" spans="1:7">
      <c r="A29" t="s">
        <v>1587</v>
      </c>
      <c r="B29" t="s">
        <v>1518</v>
      </c>
      <c r="C29">
        <v>113</v>
      </c>
      <c r="D29">
        <v>15</v>
      </c>
      <c r="E29">
        <v>1</v>
      </c>
      <c r="F29" s="1">
        <v>8845</v>
      </c>
      <c r="G29" s="1">
        <v>106140</v>
      </c>
    </row>
    <row r="30" spans="1:7">
      <c r="A30" t="s">
        <v>1588</v>
      </c>
      <c r="B30" t="s">
        <v>1656</v>
      </c>
      <c r="C30">
        <v>113</v>
      </c>
      <c r="D30">
        <v>15</v>
      </c>
      <c r="E30">
        <v>4</v>
      </c>
      <c r="F30" s="1">
        <v>6044</v>
      </c>
      <c r="G30" s="1">
        <v>290112</v>
      </c>
    </row>
    <row r="31" spans="1:7">
      <c r="A31" t="s">
        <v>1463</v>
      </c>
      <c r="B31" t="s">
        <v>1656</v>
      </c>
      <c r="C31">
        <v>113</v>
      </c>
      <c r="D31">
        <v>15</v>
      </c>
      <c r="E31">
        <v>57</v>
      </c>
      <c r="F31" s="1">
        <v>7640</v>
      </c>
      <c r="G31" s="1">
        <v>5225760</v>
      </c>
    </row>
    <row r="32" spans="1:7">
      <c r="A32" t="s">
        <v>1589</v>
      </c>
      <c r="B32" t="s">
        <v>1656</v>
      </c>
      <c r="C32">
        <v>113</v>
      </c>
      <c r="D32">
        <v>15</v>
      </c>
      <c r="E32">
        <v>13</v>
      </c>
      <c r="F32" s="1">
        <v>5777</v>
      </c>
      <c r="G32" s="1">
        <v>901212</v>
      </c>
    </row>
    <row r="33" spans="1:7">
      <c r="A33" t="s">
        <v>1590</v>
      </c>
      <c r="B33" t="s">
        <v>1656</v>
      </c>
      <c r="C33">
        <v>113</v>
      </c>
      <c r="D33">
        <v>15</v>
      </c>
      <c r="E33">
        <v>2</v>
      </c>
      <c r="F33" s="1">
        <v>5434</v>
      </c>
      <c r="G33" s="1">
        <v>130416</v>
      </c>
    </row>
    <row r="34" spans="1:7">
      <c r="A34" t="s">
        <v>1591</v>
      </c>
      <c r="B34" t="s">
        <v>1465</v>
      </c>
      <c r="C34">
        <v>113</v>
      </c>
      <c r="D34">
        <v>15</v>
      </c>
      <c r="E34">
        <v>50</v>
      </c>
      <c r="F34" s="1">
        <v>3219</v>
      </c>
      <c r="G34" s="1">
        <v>1931400</v>
      </c>
    </row>
    <row r="35" spans="1:7">
      <c r="A35" t="s">
        <v>1468</v>
      </c>
      <c r="B35" t="s">
        <v>1660</v>
      </c>
      <c r="C35">
        <v>113</v>
      </c>
      <c r="D35">
        <v>15</v>
      </c>
      <c r="E35">
        <v>28</v>
      </c>
      <c r="F35" s="1">
        <v>7278</v>
      </c>
      <c r="G35" s="1">
        <v>2445408</v>
      </c>
    </row>
    <row r="36" spans="1:7">
      <c r="A36" t="s">
        <v>1592</v>
      </c>
      <c r="B36" t="s">
        <v>1471</v>
      </c>
      <c r="C36">
        <v>113</v>
      </c>
      <c r="D36">
        <v>15</v>
      </c>
      <c r="E36">
        <v>11</v>
      </c>
      <c r="F36" s="1">
        <v>7057</v>
      </c>
      <c r="G36" s="1">
        <v>931524</v>
      </c>
    </row>
    <row r="37" spans="1:7">
      <c r="A37" t="s">
        <v>1472</v>
      </c>
      <c r="B37" t="s">
        <v>1656</v>
      </c>
      <c r="C37">
        <v>113</v>
      </c>
      <c r="D37">
        <v>15</v>
      </c>
      <c r="E37">
        <v>8</v>
      </c>
      <c r="F37" s="1">
        <v>7848</v>
      </c>
      <c r="G37" s="1">
        <v>753408</v>
      </c>
    </row>
    <row r="38" spans="1:7" s="229" customFormat="1">
      <c r="A38" s="229" t="s">
        <v>1593</v>
      </c>
      <c r="B38" s="229" t="s">
        <v>1498</v>
      </c>
      <c r="C38" s="229">
        <v>113</v>
      </c>
      <c r="D38" s="229">
        <v>15</v>
      </c>
      <c r="E38" s="229">
        <v>1</v>
      </c>
      <c r="F38" s="230">
        <v>10000</v>
      </c>
      <c r="G38" s="230">
        <v>120000</v>
      </c>
    </row>
    <row r="39" spans="1:7">
      <c r="A39" t="s">
        <v>1594</v>
      </c>
      <c r="B39" t="s">
        <v>1461</v>
      </c>
      <c r="C39">
        <v>113</v>
      </c>
      <c r="D39">
        <v>15</v>
      </c>
      <c r="E39">
        <v>12</v>
      </c>
      <c r="F39" s="1">
        <v>7252</v>
      </c>
      <c r="G39" s="1">
        <v>1044288</v>
      </c>
    </row>
    <row r="40" spans="1:7">
      <c r="A40" t="s">
        <v>1595</v>
      </c>
      <c r="B40" t="s">
        <v>1461</v>
      </c>
      <c r="C40">
        <v>113</v>
      </c>
      <c r="D40">
        <v>15</v>
      </c>
      <c r="E40">
        <v>1</v>
      </c>
      <c r="F40" s="1">
        <v>12631</v>
      </c>
      <c r="G40" s="1">
        <v>151572</v>
      </c>
    </row>
    <row r="41" spans="1:7">
      <c r="A41" t="s">
        <v>1473</v>
      </c>
      <c r="B41" t="s">
        <v>1471</v>
      </c>
      <c r="C41">
        <v>113</v>
      </c>
      <c r="D41">
        <v>15</v>
      </c>
      <c r="E41">
        <v>1</v>
      </c>
      <c r="F41" s="1">
        <v>16019</v>
      </c>
      <c r="G41" s="1">
        <v>192228</v>
      </c>
    </row>
    <row r="42" spans="1:7">
      <c r="A42" t="s">
        <v>1475</v>
      </c>
      <c r="B42" t="s">
        <v>1658</v>
      </c>
      <c r="C42">
        <v>113</v>
      </c>
      <c r="D42">
        <v>15</v>
      </c>
      <c r="E42">
        <v>1</v>
      </c>
      <c r="F42" s="1">
        <v>42214</v>
      </c>
      <c r="G42" s="1">
        <v>506568</v>
      </c>
    </row>
    <row r="43" spans="1:7">
      <c r="A43" t="s">
        <v>1477</v>
      </c>
      <c r="B43" t="s">
        <v>1656</v>
      </c>
      <c r="C43">
        <v>113</v>
      </c>
      <c r="D43">
        <v>15</v>
      </c>
      <c r="E43">
        <v>9</v>
      </c>
      <c r="F43" s="1">
        <v>30523</v>
      </c>
      <c r="G43" s="1">
        <v>3296484</v>
      </c>
    </row>
    <row r="44" spans="1:7">
      <c r="A44" t="s">
        <v>1596</v>
      </c>
      <c r="B44" t="s">
        <v>1656</v>
      </c>
      <c r="C44">
        <v>113</v>
      </c>
      <c r="D44">
        <v>15</v>
      </c>
      <c r="E44">
        <v>4</v>
      </c>
      <c r="F44" s="1">
        <v>22864</v>
      </c>
      <c r="G44" s="1">
        <v>1097472</v>
      </c>
    </row>
    <row r="45" spans="1:7">
      <c r="A45" t="s">
        <v>1479</v>
      </c>
      <c r="B45" t="s">
        <v>1656</v>
      </c>
      <c r="C45">
        <v>113</v>
      </c>
      <c r="D45">
        <v>15</v>
      </c>
      <c r="E45">
        <v>6</v>
      </c>
      <c r="F45" s="1">
        <v>19609</v>
      </c>
      <c r="G45" s="1">
        <v>1411848</v>
      </c>
    </row>
    <row r="46" spans="1:7">
      <c r="A46" t="s">
        <v>1597</v>
      </c>
      <c r="B46" t="s">
        <v>1656</v>
      </c>
      <c r="C46">
        <v>113</v>
      </c>
      <c r="D46">
        <v>15</v>
      </c>
      <c r="E46">
        <v>48</v>
      </c>
      <c r="F46" s="1">
        <v>22473</v>
      </c>
      <c r="G46" s="1">
        <v>12944448</v>
      </c>
    </row>
    <row r="47" spans="1:7">
      <c r="A47" t="s">
        <v>1598</v>
      </c>
      <c r="B47" t="s">
        <v>1496</v>
      </c>
      <c r="C47">
        <v>113</v>
      </c>
      <c r="D47">
        <v>15</v>
      </c>
      <c r="E47">
        <v>1</v>
      </c>
      <c r="F47" s="1">
        <v>44000</v>
      </c>
      <c r="G47" s="1">
        <v>528000</v>
      </c>
    </row>
    <row r="48" spans="1:7">
      <c r="A48" t="s">
        <v>1485</v>
      </c>
      <c r="B48" t="s">
        <v>1656</v>
      </c>
      <c r="C48">
        <v>113</v>
      </c>
      <c r="D48">
        <v>15</v>
      </c>
      <c r="E48">
        <v>2</v>
      </c>
      <c r="F48" s="1">
        <v>5002</v>
      </c>
      <c r="G48" s="1">
        <v>120048</v>
      </c>
    </row>
    <row r="49" spans="1:7">
      <c r="A49" t="s">
        <v>1488</v>
      </c>
      <c r="B49" t="s">
        <v>1656</v>
      </c>
      <c r="C49">
        <v>113</v>
      </c>
      <c r="D49">
        <v>15</v>
      </c>
      <c r="E49">
        <v>6</v>
      </c>
      <c r="F49" s="1">
        <v>10439</v>
      </c>
      <c r="G49" s="1">
        <v>751608</v>
      </c>
    </row>
    <row r="50" spans="1:7">
      <c r="A50" t="s">
        <v>1599</v>
      </c>
      <c r="B50" t="s">
        <v>1656</v>
      </c>
      <c r="C50">
        <v>113</v>
      </c>
      <c r="D50">
        <v>15</v>
      </c>
      <c r="E50">
        <v>6</v>
      </c>
      <c r="F50" s="1">
        <v>9878</v>
      </c>
      <c r="G50" s="1">
        <v>711216</v>
      </c>
    </row>
    <row r="51" spans="1:7">
      <c r="A51" t="s">
        <v>1600</v>
      </c>
      <c r="B51" t="s">
        <v>1656</v>
      </c>
      <c r="C51">
        <v>113</v>
      </c>
      <c r="D51">
        <v>15</v>
      </c>
      <c r="E51">
        <v>27</v>
      </c>
      <c r="F51" s="1">
        <v>8809</v>
      </c>
      <c r="G51" s="1">
        <v>2854116</v>
      </c>
    </row>
    <row r="52" spans="1:7" s="229" customFormat="1">
      <c r="A52" s="229" t="s">
        <v>1497</v>
      </c>
      <c r="B52" s="229" t="s">
        <v>1656</v>
      </c>
      <c r="C52" s="229">
        <v>113</v>
      </c>
      <c r="D52" s="229">
        <v>15</v>
      </c>
      <c r="E52" s="229">
        <v>12</v>
      </c>
      <c r="F52" s="230">
        <v>7225</v>
      </c>
      <c r="G52" s="230">
        <v>1040400</v>
      </c>
    </row>
    <row r="53" spans="1:7">
      <c r="A53" t="s">
        <v>1460</v>
      </c>
      <c r="B53" t="s">
        <v>1656</v>
      </c>
      <c r="C53">
        <v>113</v>
      </c>
      <c r="D53">
        <v>15</v>
      </c>
      <c r="E53">
        <v>36</v>
      </c>
      <c r="F53" s="1">
        <v>6579</v>
      </c>
      <c r="G53" s="1">
        <v>2842128</v>
      </c>
    </row>
    <row r="54" spans="1:7">
      <c r="A54" t="s">
        <v>1499</v>
      </c>
      <c r="B54" t="s">
        <v>1500</v>
      </c>
      <c r="C54">
        <v>113</v>
      </c>
      <c r="D54">
        <v>15</v>
      </c>
      <c r="E54">
        <v>1</v>
      </c>
      <c r="F54" s="1">
        <v>15207</v>
      </c>
      <c r="G54" s="1">
        <v>182484</v>
      </c>
    </row>
    <row r="55" spans="1:7">
      <c r="A55" t="s">
        <v>1601</v>
      </c>
      <c r="B55" t="s">
        <v>1496</v>
      </c>
      <c r="C55">
        <v>113</v>
      </c>
      <c r="D55">
        <v>15</v>
      </c>
      <c r="E55">
        <v>6</v>
      </c>
      <c r="F55" s="1">
        <v>8555</v>
      </c>
      <c r="G55" s="1">
        <v>615960</v>
      </c>
    </row>
    <row r="56" spans="1:7">
      <c r="A56" t="s">
        <v>1501</v>
      </c>
      <c r="B56" t="s">
        <v>1656</v>
      </c>
      <c r="C56">
        <v>113</v>
      </c>
      <c r="D56">
        <v>15</v>
      </c>
      <c r="E56">
        <v>14</v>
      </c>
      <c r="F56" s="1">
        <v>8456</v>
      </c>
      <c r="G56" s="1">
        <v>1420608</v>
      </c>
    </row>
    <row r="57" spans="1:7">
      <c r="A57" t="s">
        <v>1602</v>
      </c>
      <c r="B57" t="s">
        <v>1662</v>
      </c>
      <c r="C57">
        <v>113</v>
      </c>
      <c r="D57">
        <v>15</v>
      </c>
      <c r="E57">
        <v>1</v>
      </c>
      <c r="F57" s="1">
        <v>9000</v>
      </c>
      <c r="G57" s="1">
        <v>108000</v>
      </c>
    </row>
    <row r="58" spans="1:7">
      <c r="A58" t="s">
        <v>1603</v>
      </c>
      <c r="B58" t="s">
        <v>1658</v>
      </c>
      <c r="C58">
        <v>113</v>
      </c>
      <c r="D58">
        <v>15</v>
      </c>
      <c r="E58">
        <v>1</v>
      </c>
      <c r="F58" s="1">
        <v>11858</v>
      </c>
      <c r="G58" s="1">
        <v>142296</v>
      </c>
    </row>
    <row r="59" spans="1:7">
      <c r="A59" t="s">
        <v>1503</v>
      </c>
      <c r="B59" t="s">
        <v>1656</v>
      </c>
      <c r="C59">
        <v>113</v>
      </c>
      <c r="D59">
        <v>15</v>
      </c>
      <c r="E59">
        <v>39</v>
      </c>
      <c r="F59" s="1">
        <v>4678</v>
      </c>
      <c r="G59" s="1">
        <v>2189304</v>
      </c>
    </row>
    <row r="60" spans="1:7">
      <c r="A60" t="s">
        <v>1456</v>
      </c>
      <c r="B60" t="s">
        <v>1656</v>
      </c>
      <c r="C60">
        <v>113</v>
      </c>
      <c r="D60">
        <v>15</v>
      </c>
      <c r="E60">
        <v>9</v>
      </c>
      <c r="F60" s="1">
        <v>5384</v>
      </c>
      <c r="G60" s="1">
        <v>581472</v>
      </c>
    </row>
    <row r="61" spans="1:7">
      <c r="A61" t="s">
        <v>1604</v>
      </c>
      <c r="B61" t="s">
        <v>1487</v>
      </c>
      <c r="C61">
        <v>113</v>
      </c>
      <c r="D61">
        <v>15</v>
      </c>
      <c r="E61">
        <v>1</v>
      </c>
      <c r="F61" s="1">
        <v>15000</v>
      </c>
      <c r="G61" s="1">
        <v>180000</v>
      </c>
    </row>
    <row r="62" spans="1:7">
      <c r="A62" t="s">
        <v>1605</v>
      </c>
      <c r="B62" t="s">
        <v>1663</v>
      </c>
      <c r="C62">
        <v>113</v>
      </c>
      <c r="D62">
        <v>15</v>
      </c>
      <c r="E62">
        <v>1</v>
      </c>
      <c r="F62" s="1">
        <v>15207</v>
      </c>
      <c r="G62" s="1">
        <v>182484</v>
      </c>
    </row>
    <row r="63" spans="1:7">
      <c r="A63" t="s">
        <v>1505</v>
      </c>
      <c r="B63" t="s">
        <v>1656</v>
      </c>
      <c r="C63">
        <v>113</v>
      </c>
      <c r="D63">
        <v>15</v>
      </c>
      <c r="E63">
        <v>36</v>
      </c>
      <c r="F63" s="1">
        <v>16413</v>
      </c>
      <c r="G63" s="1">
        <v>7090416</v>
      </c>
    </row>
    <row r="64" spans="1:7">
      <c r="A64" t="s">
        <v>1606</v>
      </c>
      <c r="B64" t="s">
        <v>1656</v>
      </c>
      <c r="C64">
        <v>113</v>
      </c>
      <c r="D64">
        <v>15</v>
      </c>
      <c r="E64">
        <v>26</v>
      </c>
      <c r="F64" s="1">
        <v>17041</v>
      </c>
      <c r="G64" s="1">
        <v>5316792</v>
      </c>
    </row>
    <row r="65" spans="1:7">
      <c r="A65" t="s">
        <v>1607</v>
      </c>
      <c r="B65" t="s">
        <v>1658</v>
      </c>
      <c r="C65">
        <v>113</v>
      </c>
      <c r="D65">
        <v>15</v>
      </c>
      <c r="E65">
        <v>1</v>
      </c>
      <c r="F65" s="1">
        <v>15207</v>
      </c>
      <c r="G65" s="1">
        <v>182484</v>
      </c>
    </row>
    <row r="66" spans="1:7">
      <c r="A66" t="s">
        <v>1608</v>
      </c>
      <c r="B66" t="s">
        <v>1659</v>
      </c>
      <c r="C66">
        <v>113</v>
      </c>
      <c r="D66">
        <v>15</v>
      </c>
      <c r="E66">
        <v>1</v>
      </c>
      <c r="F66" s="1">
        <v>15207</v>
      </c>
      <c r="G66" s="1">
        <v>182484</v>
      </c>
    </row>
    <row r="67" spans="1:7">
      <c r="A67" t="s">
        <v>1609</v>
      </c>
      <c r="B67" t="s">
        <v>1664</v>
      </c>
      <c r="C67">
        <v>113</v>
      </c>
      <c r="D67">
        <v>15</v>
      </c>
      <c r="E67">
        <v>1</v>
      </c>
      <c r="F67" s="1">
        <v>8860</v>
      </c>
      <c r="G67" s="1">
        <v>106320</v>
      </c>
    </row>
    <row r="68" spans="1:7">
      <c r="A68" t="s">
        <v>1610</v>
      </c>
      <c r="B68" t="s">
        <v>1665</v>
      </c>
      <c r="C68">
        <v>113</v>
      </c>
      <c r="D68">
        <v>15</v>
      </c>
      <c r="E68">
        <v>1</v>
      </c>
      <c r="F68" s="1">
        <v>15207</v>
      </c>
      <c r="G68" s="1">
        <v>182484</v>
      </c>
    </row>
    <row r="69" spans="1:7">
      <c r="A69" t="s">
        <v>1611</v>
      </c>
      <c r="B69" t="s">
        <v>1660</v>
      </c>
      <c r="C69">
        <v>113</v>
      </c>
      <c r="D69">
        <v>15</v>
      </c>
      <c r="E69">
        <v>1</v>
      </c>
      <c r="F69" s="1">
        <v>15207</v>
      </c>
      <c r="G69" s="1">
        <v>182484</v>
      </c>
    </row>
    <row r="70" spans="1:7">
      <c r="A70" t="s">
        <v>1612</v>
      </c>
      <c r="B70" t="s">
        <v>1665</v>
      </c>
      <c r="C70">
        <v>113</v>
      </c>
      <c r="D70">
        <v>15</v>
      </c>
      <c r="E70">
        <v>1</v>
      </c>
      <c r="F70" s="1">
        <v>15207</v>
      </c>
      <c r="G70" s="1">
        <v>182484</v>
      </c>
    </row>
    <row r="71" spans="1:7">
      <c r="A71" t="s">
        <v>1613</v>
      </c>
      <c r="B71" t="s">
        <v>1664</v>
      </c>
      <c r="C71">
        <v>113</v>
      </c>
      <c r="D71">
        <v>15</v>
      </c>
      <c r="E71">
        <v>1</v>
      </c>
      <c r="F71" s="1">
        <v>15207</v>
      </c>
      <c r="G71" s="1">
        <v>182484</v>
      </c>
    </row>
    <row r="72" spans="1:7">
      <c r="A72" t="s">
        <v>1614</v>
      </c>
      <c r="B72" t="s">
        <v>1520</v>
      </c>
      <c r="C72">
        <v>113</v>
      </c>
      <c r="D72">
        <v>15</v>
      </c>
      <c r="E72">
        <v>1</v>
      </c>
      <c r="F72" s="1">
        <v>17020</v>
      </c>
      <c r="G72" s="1">
        <v>204240</v>
      </c>
    </row>
    <row r="73" spans="1:7">
      <c r="A73" t="s">
        <v>1615</v>
      </c>
      <c r="B73" t="s">
        <v>1461</v>
      </c>
      <c r="C73">
        <v>113</v>
      </c>
      <c r="D73">
        <v>15</v>
      </c>
      <c r="E73">
        <v>1</v>
      </c>
      <c r="F73" s="1">
        <v>7125</v>
      </c>
      <c r="G73" s="1">
        <v>85500</v>
      </c>
    </row>
    <row r="74" spans="1:7">
      <c r="A74" t="s">
        <v>1616</v>
      </c>
      <c r="B74" t="s">
        <v>1656</v>
      </c>
      <c r="C74">
        <v>113</v>
      </c>
      <c r="D74">
        <v>15</v>
      </c>
      <c r="E74">
        <v>5</v>
      </c>
      <c r="F74" s="1">
        <v>16061</v>
      </c>
      <c r="G74" s="1">
        <v>963660</v>
      </c>
    </row>
    <row r="75" spans="1:7">
      <c r="A75" t="s">
        <v>1617</v>
      </c>
      <c r="B75" t="s">
        <v>1471</v>
      </c>
      <c r="C75">
        <v>113</v>
      </c>
      <c r="D75">
        <v>15</v>
      </c>
      <c r="E75">
        <v>1</v>
      </c>
      <c r="F75" s="1">
        <v>17555</v>
      </c>
      <c r="G75" s="1">
        <v>210660</v>
      </c>
    </row>
    <row r="76" spans="1:7">
      <c r="A76" t="s">
        <v>1618</v>
      </c>
      <c r="B76" t="s">
        <v>1455</v>
      </c>
      <c r="C76">
        <v>113</v>
      </c>
      <c r="D76">
        <v>15</v>
      </c>
      <c r="E76">
        <v>1</v>
      </c>
      <c r="F76" s="1">
        <v>42220</v>
      </c>
      <c r="G76" s="1">
        <v>506640</v>
      </c>
    </row>
    <row r="77" spans="1:7">
      <c r="A77" t="s">
        <v>1619</v>
      </c>
      <c r="B77" t="s">
        <v>1660</v>
      </c>
      <c r="C77">
        <v>113</v>
      </c>
      <c r="D77">
        <v>15</v>
      </c>
      <c r="E77">
        <v>1</v>
      </c>
      <c r="F77" s="1">
        <v>14250</v>
      </c>
      <c r="G77" s="1">
        <v>171000</v>
      </c>
    </row>
    <row r="78" spans="1:7">
      <c r="A78" t="s">
        <v>1620</v>
      </c>
      <c r="B78" t="s">
        <v>1471</v>
      </c>
      <c r="C78">
        <v>113</v>
      </c>
      <c r="D78">
        <v>15</v>
      </c>
      <c r="E78">
        <v>1</v>
      </c>
      <c r="F78" s="1">
        <v>17555</v>
      </c>
      <c r="G78" s="1">
        <v>210660</v>
      </c>
    </row>
    <row r="79" spans="1:7">
      <c r="A79" t="s">
        <v>1621</v>
      </c>
      <c r="B79" t="s">
        <v>1662</v>
      </c>
      <c r="C79">
        <v>113</v>
      </c>
      <c r="D79">
        <v>15</v>
      </c>
      <c r="E79">
        <v>1</v>
      </c>
      <c r="F79" s="1">
        <v>15207</v>
      </c>
      <c r="G79" s="1">
        <v>182484</v>
      </c>
    </row>
    <row r="80" spans="1:7">
      <c r="A80" t="s">
        <v>1622</v>
      </c>
      <c r="B80" t="s">
        <v>1465</v>
      </c>
      <c r="C80">
        <v>113</v>
      </c>
      <c r="D80">
        <v>15</v>
      </c>
      <c r="E80">
        <v>5</v>
      </c>
      <c r="F80" s="1">
        <v>8788</v>
      </c>
      <c r="G80" s="1">
        <v>527280</v>
      </c>
    </row>
    <row r="81" spans="1:7">
      <c r="A81" t="s">
        <v>1507</v>
      </c>
      <c r="B81" t="s">
        <v>1509</v>
      </c>
      <c r="C81">
        <v>113</v>
      </c>
      <c r="D81">
        <v>15</v>
      </c>
      <c r="E81">
        <v>1</v>
      </c>
      <c r="F81" s="1">
        <v>17020</v>
      </c>
      <c r="G81" s="1">
        <v>204240</v>
      </c>
    </row>
    <row r="82" spans="1:7">
      <c r="A82" t="s">
        <v>1508</v>
      </c>
      <c r="B82" t="s">
        <v>1509</v>
      </c>
      <c r="C82">
        <v>113</v>
      </c>
      <c r="D82">
        <v>15</v>
      </c>
      <c r="E82">
        <v>55</v>
      </c>
      <c r="F82" s="1">
        <v>17020</v>
      </c>
      <c r="G82" s="1">
        <v>11233200</v>
      </c>
    </row>
    <row r="83" spans="1:7">
      <c r="A83" t="s">
        <v>1623</v>
      </c>
      <c r="B83" t="s">
        <v>1666</v>
      </c>
      <c r="C83">
        <v>113</v>
      </c>
      <c r="D83">
        <v>15</v>
      </c>
      <c r="E83">
        <v>1</v>
      </c>
      <c r="F83" s="1">
        <v>9000</v>
      </c>
      <c r="G83" s="1">
        <v>108000</v>
      </c>
    </row>
    <row r="84" spans="1:7">
      <c r="A84" t="s">
        <v>1512</v>
      </c>
      <c r="B84" t="s">
        <v>1667</v>
      </c>
      <c r="C84">
        <v>113</v>
      </c>
      <c r="D84">
        <v>15</v>
      </c>
      <c r="E84">
        <v>2</v>
      </c>
      <c r="F84" s="1">
        <v>4441</v>
      </c>
      <c r="G84" s="1">
        <v>106584</v>
      </c>
    </row>
    <row r="85" spans="1:7">
      <c r="A85" t="s">
        <v>1624</v>
      </c>
      <c r="B85" t="s">
        <v>1656</v>
      </c>
      <c r="C85">
        <v>113</v>
      </c>
      <c r="D85">
        <v>15</v>
      </c>
      <c r="E85">
        <v>2</v>
      </c>
      <c r="F85" s="1">
        <v>7080</v>
      </c>
      <c r="G85" s="1">
        <v>169920</v>
      </c>
    </row>
    <row r="86" spans="1:7">
      <c r="A86" t="s">
        <v>1514</v>
      </c>
      <c r="B86" t="s">
        <v>1666</v>
      </c>
      <c r="C86">
        <v>113</v>
      </c>
      <c r="D86">
        <v>15</v>
      </c>
      <c r="E86">
        <v>3</v>
      </c>
      <c r="F86" s="1">
        <v>8299</v>
      </c>
      <c r="G86" s="1">
        <v>298764</v>
      </c>
    </row>
    <row r="87" spans="1:7">
      <c r="A87" t="s">
        <v>1625</v>
      </c>
      <c r="B87" t="s">
        <v>1487</v>
      </c>
      <c r="C87">
        <v>113</v>
      </c>
      <c r="D87">
        <v>15</v>
      </c>
      <c r="E87">
        <v>29</v>
      </c>
      <c r="F87" s="1">
        <v>14412</v>
      </c>
      <c r="G87" s="1">
        <v>5015376</v>
      </c>
    </row>
    <row r="88" spans="1:7">
      <c r="A88" t="s">
        <v>1626</v>
      </c>
      <c r="B88" t="s">
        <v>1487</v>
      </c>
      <c r="C88">
        <v>113</v>
      </c>
      <c r="D88">
        <v>15</v>
      </c>
      <c r="E88">
        <v>1</v>
      </c>
      <c r="F88" s="1">
        <v>10000</v>
      </c>
      <c r="G88" s="1">
        <v>120000</v>
      </c>
    </row>
    <row r="89" spans="1:7">
      <c r="A89" t="s">
        <v>1627</v>
      </c>
      <c r="B89" t="s">
        <v>1487</v>
      </c>
      <c r="C89">
        <v>113</v>
      </c>
      <c r="D89">
        <v>15</v>
      </c>
      <c r="E89">
        <v>1</v>
      </c>
      <c r="F89" s="1">
        <v>19180</v>
      </c>
      <c r="G89" s="1">
        <v>230160</v>
      </c>
    </row>
    <row r="90" spans="1:7">
      <c r="A90" t="s">
        <v>1628</v>
      </c>
      <c r="B90" t="s">
        <v>1487</v>
      </c>
      <c r="C90">
        <v>113</v>
      </c>
      <c r="D90">
        <v>15</v>
      </c>
      <c r="E90">
        <v>1</v>
      </c>
      <c r="F90" s="1">
        <v>17020</v>
      </c>
      <c r="G90" s="1">
        <v>204240</v>
      </c>
    </row>
    <row r="91" spans="1:7">
      <c r="A91" t="s">
        <v>1516</v>
      </c>
      <c r="B91" t="s">
        <v>1656</v>
      </c>
      <c r="C91">
        <v>113</v>
      </c>
      <c r="D91">
        <v>15</v>
      </c>
      <c r="E91">
        <v>4</v>
      </c>
      <c r="F91" s="1">
        <v>9040</v>
      </c>
      <c r="G91" s="1">
        <v>433920</v>
      </c>
    </row>
    <row r="92" spans="1:7">
      <c r="A92" t="s">
        <v>1517</v>
      </c>
      <c r="B92" t="s">
        <v>1518</v>
      </c>
      <c r="C92">
        <v>113</v>
      </c>
      <c r="D92">
        <v>15</v>
      </c>
      <c r="E92">
        <v>3</v>
      </c>
      <c r="F92" s="1">
        <v>15102</v>
      </c>
      <c r="G92" s="1">
        <v>543672</v>
      </c>
    </row>
    <row r="93" spans="1:7">
      <c r="A93" t="s">
        <v>1629</v>
      </c>
      <c r="B93" t="s">
        <v>1660</v>
      </c>
      <c r="C93">
        <v>113</v>
      </c>
      <c r="D93">
        <v>15</v>
      </c>
      <c r="E93">
        <v>1</v>
      </c>
      <c r="F93" s="1">
        <v>8161</v>
      </c>
      <c r="G93" s="1">
        <v>97932</v>
      </c>
    </row>
    <row r="94" spans="1:7">
      <c r="A94" t="s">
        <v>1630</v>
      </c>
      <c r="B94" t="s">
        <v>1518</v>
      </c>
      <c r="C94">
        <v>113</v>
      </c>
      <c r="D94">
        <v>15</v>
      </c>
      <c r="E94">
        <v>4</v>
      </c>
      <c r="F94" s="1">
        <v>15357</v>
      </c>
      <c r="G94" s="1">
        <v>737136</v>
      </c>
    </row>
    <row r="95" spans="1:7">
      <c r="A95" t="s">
        <v>1519</v>
      </c>
      <c r="B95" t="s">
        <v>1520</v>
      </c>
      <c r="C95">
        <v>113</v>
      </c>
      <c r="D95">
        <v>15</v>
      </c>
      <c r="E95">
        <v>7</v>
      </c>
      <c r="F95" s="1">
        <v>11171</v>
      </c>
      <c r="G95" s="1">
        <v>938364</v>
      </c>
    </row>
    <row r="96" spans="1:7">
      <c r="A96" t="s">
        <v>1521</v>
      </c>
      <c r="B96" t="s">
        <v>1461</v>
      </c>
      <c r="C96">
        <v>113</v>
      </c>
      <c r="D96">
        <v>15</v>
      </c>
      <c r="E96">
        <v>3</v>
      </c>
      <c r="F96" s="1">
        <v>7218</v>
      </c>
      <c r="G96" s="1">
        <v>259848</v>
      </c>
    </row>
    <row r="97" spans="1:7">
      <c r="A97" t="s">
        <v>1522</v>
      </c>
      <c r="B97" t="s">
        <v>1656</v>
      </c>
      <c r="C97">
        <v>113</v>
      </c>
      <c r="D97">
        <v>15</v>
      </c>
      <c r="E97">
        <v>24</v>
      </c>
      <c r="F97" s="1">
        <v>5219</v>
      </c>
      <c r="G97" s="1">
        <v>1503072</v>
      </c>
    </row>
    <row r="98" spans="1:7">
      <c r="A98" t="s">
        <v>1631</v>
      </c>
      <c r="B98" t="s">
        <v>1668</v>
      </c>
      <c r="C98">
        <v>113</v>
      </c>
      <c r="D98">
        <v>15</v>
      </c>
      <c r="E98">
        <v>1</v>
      </c>
      <c r="F98" s="1">
        <v>7600</v>
      </c>
      <c r="G98" s="1">
        <v>91200</v>
      </c>
    </row>
    <row r="99" spans="1:7">
      <c r="A99" t="s">
        <v>1632</v>
      </c>
      <c r="B99" t="s">
        <v>1487</v>
      </c>
      <c r="C99">
        <v>113</v>
      </c>
      <c r="D99">
        <v>15</v>
      </c>
      <c r="E99">
        <v>1</v>
      </c>
      <c r="F99" s="1">
        <v>16706</v>
      </c>
      <c r="G99" s="1">
        <v>200472</v>
      </c>
    </row>
    <row r="100" spans="1:7">
      <c r="A100" t="s">
        <v>1523</v>
      </c>
      <c r="B100" t="s">
        <v>1487</v>
      </c>
      <c r="C100">
        <v>113</v>
      </c>
      <c r="D100">
        <v>15</v>
      </c>
      <c r="E100">
        <v>39</v>
      </c>
      <c r="F100" s="1">
        <v>8400</v>
      </c>
      <c r="G100" s="1">
        <v>3931200</v>
      </c>
    </row>
    <row r="101" spans="1:7">
      <c r="A101" t="s">
        <v>1633</v>
      </c>
      <c r="B101" t="s">
        <v>1496</v>
      </c>
      <c r="C101">
        <v>113</v>
      </c>
      <c r="D101">
        <v>15</v>
      </c>
      <c r="E101">
        <v>1</v>
      </c>
      <c r="F101" s="1">
        <v>8574</v>
      </c>
      <c r="G101" s="1">
        <v>102888</v>
      </c>
    </row>
    <row r="102" spans="1:7">
      <c r="A102" t="s">
        <v>1634</v>
      </c>
      <c r="B102" t="s">
        <v>1465</v>
      </c>
      <c r="C102">
        <v>113</v>
      </c>
      <c r="D102">
        <v>15</v>
      </c>
      <c r="E102">
        <v>86</v>
      </c>
      <c r="F102" s="1">
        <v>4326</v>
      </c>
      <c r="G102" s="1">
        <v>4464432</v>
      </c>
    </row>
    <row r="103" spans="1:7">
      <c r="A103" t="s">
        <v>1524</v>
      </c>
      <c r="B103" t="s">
        <v>1450</v>
      </c>
      <c r="C103">
        <v>113</v>
      </c>
      <c r="D103">
        <v>15</v>
      </c>
      <c r="E103">
        <v>1</v>
      </c>
      <c r="F103" s="1">
        <v>7528</v>
      </c>
      <c r="G103" s="1">
        <v>90336</v>
      </c>
    </row>
    <row r="104" spans="1:7">
      <c r="A104" t="s">
        <v>1635</v>
      </c>
      <c r="B104" t="s">
        <v>1496</v>
      </c>
      <c r="C104">
        <v>113</v>
      </c>
      <c r="D104">
        <v>15</v>
      </c>
      <c r="E104">
        <v>1</v>
      </c>
      <c r="F104" s="1">
        <v>8929</v>
      </c>
      <c r="G104" s="1">
        <v>107148</v>
      </c>
    </row>
    <row r="105" spans="1:7">
      <c r="A105" t="s">
        <v>1636</v>
      </c>
      <c r="B105" t="s">
        <v>1496</v>
      </c>
      <c r="C105">
        <v>113</v>
      </c>
      <c r="D105">
        <v>15</v>
      </c>
      <c r="E105">
        <v>3</v>
      </c>
      <c r="F105" s="1">
        <v>17000</v>
      </c>
      <c r="G105" s="1">
        <v>612000</v>
      </c>
    </row>
    <row r="106" spans="1:7">
      <c r="A106" t="s">
        <v>1637</v>
      </c>
      <c r="B106" t="s">
        <v>1496</v>
      </c>
      <c r="C106">
        <v>113</v>
      </c>
      <c r="D106">
        <v>15</v>
      </c>
      <c r="E106">
        <v>12</v>
      </c>
      <c r="F106" s="1">
        <v>17288</v>
      </c>
      <c r="G106" s="1">
        <v>2489472</v>
      </c>
    </row>
    <row r="107" spans="1:7">
      <c r="A107" t="s">
        <v>1528</v>
      </c>
      <c r="B107" t="s">
        <v>1496</v>
      </c>
      <c r="C107">
        <v>113</v>
      </c>
      <c r="D107">
        <v>15</v>
      </c>
      <c r="E107">
        <v>10</v>
      </c>
      <c r="F107" s="1">
        <v>12753</v>
      </c>
      <c r="G107" s="1">
        <v>1530360</v>
      </c>
    </row>
    <row r="108" spans="1:7">
      <c r="A108" t="s">
        <v>1529</v>
      </c>
      <c r="B108" t="s">
        <v>1496</v>
      </c>
      <c r="C108">
        <v>113</v>
      </c>
      <c r="D108">
        <v>15</v>
      </c>
      <c r="E108">
        <v>36</v>
      </c>
      <c r="F108" s="1">
        <v>12293</v>
      </c>
      <c r="G108" s="1">
        <v>5310576</v>
      </c>
    </row>
    <row r="109" spans="1:7">
      <c r="A109" t="s">
        <v>1530</v>
      </c>
      <c r="B109" t="s">
        <v>1669</v>
      </c>
      <c r="C109">
        <v>113</v>
      </c>
      <c r="D109">
        <v>15</v>
      </c>
      <c r="E109">
        <v>1</v>
      </c>
      <c r="F109" s="1">
        <v>8979</v>
      </c>
      <c r="G109" s="1">
        <v>107748</v>
      </c>
    </row>
    <row r="110" spans="1:7">
      <c r="A110" t="s">
        <v>1532</v>
      </c>
      <c r="B110" t="s">
        <v>1656</v>
      </c>
      <c r="C110">
        <v>113</v>
      </c>
      <c r="D110">
        <v>15</v>
      </c>
      <c r="E110">
        <v>2</v>
      </c>
      <c r="F110" s="1">
        <v>8932</v>
      </c>
      <c r="G110" s="1">
        <v>214368</v>
      </c>
    </row>
    <row r="111" spans="1:7">
      <c r="A111" t="s">
        <v>1638</v>
      </c>
      <c r="B111" t="s">
        <v>1661</v>
      </c>
      <c r="C111">
        <v>113</v>
      </c>
      <c r="D111">
        <v>15</v>
      </c>
      <c r="E111">
        <v>1</v>
      </c>
      <c r="F111" s="1">
        <v>6600</v>
      </c>
      <c r="G111" s="1">
        <v>79200</v>
      </c>
    </row>
    <row r="112" spans="1:7">
      <c r="A112" t="s">
        <v>1533</v>
      </c>
      <c r="B112" t="s">
        <v>1520</v>
      </c>
      <c r="C112">
        <v>113</v>
      </c>
      <c r="D112">
        <v>15</v>
      </c>
      <c r="E112">
        <v>1</v>
      </c>
      <c r="F112" s="1">
        <v>10887</v>
      </c>
      <c r="G112" s="1">
        <v>130644</v>
      </c>
    </row>
    <row r="113" spans="1:7">
      <c r="A113" t="s">
        <v>1639</v>
      </c>
      <c r="B113" t="s">
        <v>1439</v>
      </c>
      <c r="C113">
        <v>113</v>
      </c>
      <c r="D113">
        <v>15</v>
      </c>
      <c r="E113">
        <v>1</v>
      </c>
      <c r="F113" s="1">
        <v>10131</v>
      </c>
      <c r="G113" s="1">
        <v>121572</v>
      </c>
    </row>
    <row r="114" spans="1:7">
      <c r="A114" t="s">
        <v>1534</v>
      </c>
      <c r="B114" t="s">
        <v>1667</v>
      </c>
      <c r="C114">
        <v>113</v>
      </c>
      <c r="D114">
        <v>15</v>
      </c>
      <c r="E114">
        <v>1</v>
      </c>
      <c r="F114" s="1">
        <v>17020</v>
      </c>
      <c r="G114" s="1">
        <v>204240</v>
      </c>
    </row>
    <row r="115" spans="1:7">
      <c r="A115" t="s">
        <v>1458</v>
      </c>
      <c r="B115" t="s">
        <v>1656</v>
      </c>
      <c r="C115">
        <v>113</v>
      </c>
      <c r="D115">
        <v>15</v>
      </c>
      <c r="E115">
        <v>7</v>
      </c>
      <c r="F115" s="1">
        <v>7551</v>
      </c>
      <c r="G115" s="1">
        <v>634284</v>
      </c>
    </row>
    <row r="116" spans="1:7">
      <c r="A116" t="s">
        <v>1535</v>
      </c>
      <c r="B116" t="s">
        <v>1450</v>
      </c>
      <c r="C116">
        <v>113</v>
      </c>
      <c r="D116">
        <v>15</v>
      </c>
      <c r="E116">
        <v>1</v>
      </c>
      <c r="F116" s="1">
        <v>7035</v>
      </c>
      <c r="G116" s="1">
        <v>84420</v>
      </c>
    </row>
    <row r="117" spans="1:7">
      <c r="A117" t="s">
        <v>1640</v>
      </c>
      <c r="B117" t="s">
        <v>1656</v>
      </c>
      <c r="C117">
        <v>113</v>
      </c>
      <c r="D117">
        <v>15</v>
      </c>
      <c r="E117">
        <v>8</v>
      </c>
      <c r="F117" s="1">
        <v>14876</v>
      </c>
      <c r="G117" s="1">
        <v>1428096</v>
      </c>
    </row>
    <row r="118" spans="1:7">
      <c r="A118" t="s">
        <v>1462</v>
      </c>
      <c r="B118" t="s">
        <v>1656</v>
      </c>
      <c r="C118">
        <v>113</v>
      </c>
      <c r="D118">
        <v>15</v>
      </c>
      <c r="E118">
        <v>4</v>
      </c>
      <c r="F118" s="1">
        <v>7445</v>
      </c>
      <c r="G118" s="1">
        <v>357360</v>
      </c>
    </row>
    <row r="119" spans="1:7">
      <c r="A119" t="s">
        <v>1641</v>
      </c>
      <c r="B119" t="s">
        <v>1496</v>
      </c>
      <c r="C119">
        <v>113</v>
      </c>
      <c r="D119">
        <v>15</v>
      </c>
      <c r="E119">
        <v>2</v>
      </c>
      <c r="F119" s="1">
        <v>21199</v>
      </c>
      <c r="G119" s="1">
        <v>508776</v>
      </c>
    </row>
    <row r="120" spans="1:7">
      <c r="A120" t="s">
        <v>1537</v>
      </c>
      <c r="B120" t="s">
        <v>1656</v>
      </c>
      <c r="C120">
        <v>113</v>
      </c>
      <c r="D120">
        <v>15</v>
      </c>
      <c r="E120">
        <v>3</v>
      </c>
      <c r="F120" s="1">
        <v>8666</v>
      </c>
      <c r="G120" s="1">
        <v>311976</v>
      </c>
    </row>
    <row r="121" spans="1:7">
      <c r="A121" t="s">
        <v>1642</v>
      </c>
      <c r="B121" t="s">
        <v>1656</v>
      </c>
      <c r="C121">
        <v>113</v>
      </c>
      <c r="D121">
        <v>15</v>
      </c>
      <c r="E121">
        <v>2</v>
      </c>
      <c r="F121" s="1">
        <v>15010</v>
      </c>
      <c r="G121" s="1">
        <v>360240</v>
      </c>
    </row>
    <row r="122" spans="1:7" s="229" customFormat="1">
      <c r="A122" s="229" t="s">
        <v>1541</v>
      </c>
      <c r="B122" s="229" t="s">
        <v>1498</v>
      </c>
      <c r="C122" s="229">
        <v>113</v>
      </c>
      <c r="D122" s="229">
        <v>15</v>
      </c>
      <c r="E122" s="229">
        <v>2</v>
      </c>
      <c r="F122" s="230">
        <v>9120</v>
      </c>
      <c r="G122" s="230">
        <v>218880</v>
      </c>
    </row>
    <row r="123" spans="1:7">
      <c r="A123" t="s">
        <v>1643</v>
      </c>
      <c r="B123" t="s">
        <v>1656</v>
      </c>
      <c r="C123">
        <v>113</v>
      </c>
      <c r="D123">
        <v>15</v>
      </c>
      <c r="E123">
        <v>2</v>
      </c>
      <c r="F123" s="1">
        <v>14103</v>
      </c>
      <c r="G123" s="1">
        <v>338472</v>
      </c>
    </row>
    <row r="124" spans="1:7">
      <c r="A124" t="s">
        <v>1644</v>
      </c>
      <c r="B124" t="s">
        <v>1461</v>
      </c>
      <c r="C124">
        <v>113</v>
      </c>
      <c r="D124">
        <v>15</v>
      </c>
      <c r="E124">
        <v>1</v>
      </c>
      <c r="F124" s="1">
        <v>7739</v>
      </c>
      <c r="G124" s="1">
        <v>92868</v>
      </c>
    </row>
    <row r="125" spans="1:7">
      <c r="A125" t="s">
        <v>1542</v>
      </c>
      <c r="B125" t="s">
        <v>1661</v>
      </c>
      <c r="C125">
        <v>113</v>
      </c>
      <c r="D125">
        <v>15</v>
      </c>
      <c r="E125">
        <v>4</v>
      </c>
      <c r="F125" s="1">
        <v>6821</v>
      </c>
      <c r="G125" s="1">
        <v>327408</v>
      </c>
    </row>
    <row r="126" spans="1:7">
      <c r="A126" t="s">
        <v>1543</v>
      </c>
      <c r="B126" t="s">
        <v>1670</v>
      </c>
      <c r="C126">
        <v>113</v>
      </c>
      <c r="D126">
        <v>15</v>
      </c>
      <c r="E126">
        <v>2</v>
      </c>
      <c r="F126" s="1">
        <v>8980</v>
      </c>
      <c r="G126" s="1">
        <v>215520</v>
      </c>
    </row>
    <row r="127" spans="1:7">
      <c r="A127" t="s">
        <v>1544</v>
      </c>
      <c r="B127" t="s">
        <v>1471</v>
      </c>
      <c r="C127">
        <v>113</v>
      </c>
      <c r="D127">
        <v>15</v>
      </c>
      <c r="E127">
        <v>1</v>
      </c>
      <c r="F127" s="1">
        <v>44287</v>
      </c>
      <c r="G127" s="1">
        <v>531444</v>
      </c>
    </row>
    <row r="128" spans="1:7">
      <c r="A128" t="s">
        <v>1645</v>
      </c>
      <c r="B128" t="s">
        <v>1520</v>
      </c>
      <c r="C128">
        <v>113</v>
      </c>
      <c r="D128">
        <v>15</v>
      </c>
      <c r="E128">
        <v>1</v>
      </c>
      <c r="F128" s="1">
        <v>13379</v>
      </c>
      <c r="G128" s="1">
        <v>160548</v>
      </c>
    </row>
    <row r="129" spans="1:7">
      <c r="A129" t="s">
        <v>1546</v>
      </c>
      <c r="B129" t="s">
        <v>1656</v>
      </c>
      <c r="C129">
        <v>113</v>
      </c>
      <c r="D129">
        <v>15</v>
      </c>
      <c r="E129">
        <v>3</v>
      </c>
      <c r="F129" s="1">
        <v>9480</v>
      </c>
      <c r="G129" s="1">
        <v>341280</v>
      </c>
    </row>
    <row r="130" spans="1:7">
      <c r="A130" t="s">
        <v>1547</v>
      </c>
      <c r="B130" t="s">
        <v>1657</v>
      </c>
      <c r="C130">
        <v>113</v>
      </c>
      <c r="D130">
        <v>15</v>
      </c>
      <c r="E130">
        <v>2</v>
      </c>
      <c r="F130" s="1">
        <v>9672</v>
      </c>
      <c r="G130" s="1">
        <v>232128</v>
      </c>
    </row>
    <row r="131" spans="1:7">
      <c r="A131" t="s">
        <v>1548</v>
      </c>
      <c r="B131" t="s">
        <v>1461</v>
      </c>
      <c r="C131">
        <v>113</v>
      </c>
      <c r="D131">
        <v>15</v>
      </c>
      <c r="E131">
        <v>24</v>
      </c>
      <c r="F131" s="1">
        <v>6332</v>
      </c>
      <c r="G131" s="1">
        <v>1823616</v>
      </c>
    </row>
    <row r="132" spans="1:7">
      <c r="A132" t="s">
        <v>1549</v>
      </c>
      <c r="B132" t="s">
        <v>1656</v>
      </c>
      <c r="C132">
        <v>113</v>
      </c>
      <c r="D132">
        <v>15</v>
      </c>
      <c r="E132">
        <v>12</v>
      </c>
      <c r="F132" s="1">
        <v>4825</v>
      </c>
      <c r="G132" s="1">
        <v>694800</v>
      </c>
    </row>
    <row r="133" spans="1:7">
      <c r="A133" t="s">
        <v>1550</v>
      </c>
      <c r="B133" t="s">
        <v>1671</v>
      </c>
      <c r="C133">
        <v>113</v>
      </c>
      <c r="D133">
        <v>15</v>
      </c>
      <c r="E133">
        <v>1</v>
      </c>
      <c r="F133" s="1">
        <v>8126</v>
      </c>
      <c r="G133" s="1">
        <v>97512</v>
      </c>
    </row>
    <row r="134" spans="1:7" s="229" customFormat="1">
      <c r="A134" s="229" t="s">
        <v>1646</v>
      </c>
      <c r="B134" s="229" t="s">
        <v>1498</v>
      </c>
      <c r="C134" s="229">
        <v>113</v>
      </c>
      <c r="D134" s="229">
        <v>15</v>
      </c>
      <c r="E134" s="229">
        <v>1</v>
      </c>
      <c r="F134" s="230">
        <v>5000</v>
      </c>
      <c r="G134" s="230">
        <v>60000</v>
      </c>
    </row>
  </sheetData>
  <autoFilter ref="A4:G134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rgb="FFFFFF00"/>
  </sheetPr>
  <dimension ref="A1:J20"/>
  <sheetViews>
    <sheetView zoomScale="89" workbookViewId="0">
      <pane ySplit="6" topLeftCell="A7" activePane="bottomLeft" state="frozen"/>
      <selection pane="bottomLeft" activeCell="C7" sqref="C7:C19"/>
    </sheetView>
  </sheetViews>
  <sheetFormatPr defaultColWidth="0" defaultRowHeight="15" zeroHeight="1"/>
  <cols>
    <col min="1" max="1" width="0.8046875" customWidth="1"/>
    <col min="2" max="2" width="83.1328125" bestFit="1" customWidth="1"/>
    <col min="3" max="3" width="22.328125" bestFit="1" customWidth="1"/>
    <col min="4" max="4" width="1.34375" customWidth="1"/>
    <col min="5" max="5" width="10.76171875" hidden="1" customWidth="1"/>
    <col min="6" max="7" width="10.89453125" hidden="1" customWidth="1"/>
    <col min="8" max="16384" width="10.76171875" hidden="1"/>
  </cols>
  <sheetData>
    <row r="1" spans="2:10" ht="5.0999999999999996" customHeight="1" thickBot="1"/>
    <row r="2" spans="2:10" ht="20.25">
      <c r="B2" s="246" t="s">
        <v>1336</v>
      </c>
      <c r="C2" s="248"/>
    </row>
    <row r="3" spans="2:10" ht="20.25">
      <c r="B3" s="243" t="s">
        <v>790</v>
      </c>
      <c r="C3" s="245"/>
    </row>
    <row r="4" spans="2:10" ht="21" thickBot="1">
      <c r="B4" s="243" t="s">
        <v>1569</v>
      </c>
      <c r="C4" s="245"/>
      <c r="F4">
        <v>263508280</v>
      </c>
      <c r="G4">
        <v>104759512</v>
      </c>
      <c r="J4" s="219">
        <f>+I5-J5</f>
        <v>30396.833333333256</v>
      </c>
    </row>
    <row r="5" spans="2:10" ht="21" thickBot="1">
      <c r="B5" s="264" t="s">
        <v>1131</v>
      </c>
      <c r="C5" s="265"/>
      <c r="F5">
        <f>+F6/12</f>
        <v>-1813913</v>
      </c>
      <c r="G5">
        <f>+G6/12</f>
        <v>-30396.833333333332</v>
      </c>
      <c r="I5" s="210">
        <v>1833333.3333333323</v>
      </c>
      <c r="J5" s="219">
        <f>+I5+G5</f>
        <v>1802936.4999999991</v>
      </c>
    </row>
    <row r="6" spans="2:10" ht="18.75" thickBot="1">
      <c r="B6" s="89" t="s">
        <v>1132</v>
      </c>
      <c r="C6" s="90" t="s">
        <v>792</v>
      </c>
      <c r="F6" s="144">
        <f>+C8-F4</f>
        <v>-21766956</v>
      </c>
      <c r="G6" s="144">
        <f>+C13-G4</f>
        <v>-364762</v>
      </c>
    </row>
    <row r="7" spans="2:10" ht="18.75" thickBot="1">
      <c r="B7" s="99" t="s">
        <v>1134</v>
      </c>
      <c r="C7" s="100">
        <f>+SUM(C8:C14)</f>
        <v>509282832</v>
      </c>
    </row>
    <row r="8" spans="2:10" ht="17.25">
      <c r="B8" s="97" t="s">
        <v>1152</v>
      </c>
      <c r="C8" s="98">
        <v>241741324</v>
      </c>
    </row>
    <row r="9" spans="2:10" ht="17.25">
      <c r="B9" s="97" t="s">
        <v>1123</v>
      </c>
      <c r="C9" s="98"/>
    </row>
    <row r="10" spans="2:10" ht="17.25">
      <c r="B10" s="92" t="s">
        <v>1124</v>
      </c>
      <c r="C10" s="91"/>
    </row>
    <row r="11" spans="2:10" ht="17.25">
      <c r="B11" s="92" t="s">
        <v>1125</v>
      </c>
      <c r="C11" s="91"/>
    </row>
    <row r="12" spans="2:10" ht="17.25">
      <c r="B12" s="92" t="s">
        <v>1126</v>
      </c>
      <c r="C12" s="91">
        <v>163146758</v>
      </c>
      <c r="D12" s="144"/>
    </row>
    <row r="13" spans="2:10" ht="17.25">
      <c r="B13" s="92" t="s">
        <v>1127</v>
      </c>
      <c r="C13" s="91">
        <v>104394750</v>
      </c>
    </row>
    <row r="14" spans="2:10" ht="18" thickBot="1">
      <c r="B14" s="93" t="s">
        <v>1135</v>
      </c>
      <c r="C14" s="94"/>
    </row>
    <row r="15" spans="2:10" ht="18.75" thickBot="1">
      <c r="B15" s="99" t="s">
        <v>1133</v>
      </c>
      <c r="C15" s="100">
        <f>+SUM(C16:C18)</f>
        <v>220024778</v>
      </c>
    </row>
    <row r="16" spans="2:10" ht="17.25">
      <c r="B16" s="97" t="s">
        <v>1128</v>
      </c>
      <c r="C16" s="98">
        <v>220024778</v>
      </c>
    </row>
    <row r="17" spans="2:3" ht="17.25">
      <c r="B17" s="92" t="s">
        <v>1129</v>
      </c>
      <c r="C17" s="91"/>
    </row>
    <row r="18" spans="2:3" ht="18" thickBot="1">
      <c r="B18" s="93" t="s">
        <v>1130</v>
      </c>
      <c r="C18" s="94"/>
    </row>
    <row r="19" spans="2:3" ht="18.75" thickBot="1">
      <c r="B19" s="95" t="s">
        <v>1136</v>
      </c>
      <c r="C19" s="96">
        <f>+C15+C7</f>
        <v>729307610</v>
      </c>
    </row>
    <row r="20" spans="2:3"/>
  </sheetData>
  <mergeCells count="4">
    <mergeCell ref="B3:C3"/>
    <mergeCell ref="B4:C4"/>
    <mergeCell ref="B5:C5"/>
    <mergeCell ref="B2:C2"/>
  </mergeCells>
  <conditionalFormatting sqref="I5">
    <cfRule type="containsBlanks" dxfId="1" priority="1">
      <formula>LEN(TRIM(I5))=0</formula>
    </cfRule>
  </conditionalFormatting>
  <dataValidations count="1">
    <dataValidation type="whole" operator="greaterThanOrEqual" allowBlank="1" showInputMessage="1" showErrorMessage="1" errorTitle="Valor de la celda" error="La celda sólo permite importes positivos y sin centavos." sqref="I5" xr:uid="{00000000-0002-0000-05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C15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FFFF00"/>
    <pageSetUpPr fitToPage="1"/>
  </sheetPr>
  <dimension ref="A1:L352"/>
  <sheetViews>
    <sheetView tabSelected="1" topLeftCell="C1" zoomScale="92" workbookViewId="0">
      <pane ySplit="6" topLeftCell="C72" activePane="bottomLeft" state="frozen"/>
      <selection activeCell="C1" sqref="C1"/>
      <selection pane="bottomLeft" activeCell="C76" sqref="C76"/>
    </sheetView>
  </sheetViews>
  <sheetFormatPr defaultColWidth="0" defaultRowHeight="15" zeroHeight="1"/>
  <cols>
    <col min="1" max="1" width="0.265625" customWidth="1"/>
    <col min="2" max="2" width="12.10546875" customWidth="1"/>
    <col min="3" max="3" width="87.03515625" customWidth="1"/>
    <col min="4" max="4" width="21.65625" bestFit="1" customWidth="1"/>
    <col min="5" max="5" width="0.671875" customWidth="1"/>
    <col min="6" max="6" width="11.296875" hidden="1" customWidth="1"/>
    <col min="7" max="7" width="16.6796875" hidden="1" customWidth="1"/>
    <col min="8" max="8" width="11.296875" hidden="1" customWidth="1"/>
    <col min="9" max="9" width="13.31640625" hidden="1" customWidth="1"/>
    <col min="10" max="10" width="14.66015625" hidden="1" customWidth="1"/>
    <col min="11" max="11" width="13.71875" hidden="1" customWidth="1"/>
    <col min="12" max="12" width="12.64453125" hidden="1" customWidth="1"/>
    <col min="13" max="16384" width="11.296875" hidden="1"/>
  </cols>
  <sheetData>
    <row r="1" spans="2:11" ht="5.25" customHeight="1" thickBot="1">
      <c r="E1" s="222"/>
    </row>
    <row r="2" spans="2:11" ht="20.25" customHeight="1">
      <c r="B2" s="272" t="s">
        <v>1336</v>
      </c>
      <c r="C2" s="273"/>
      <c r="D2" s="274"/>
      <c r="E2" s="222"/>
    </row>
    <row r="3" spans="2:11" ht="20.25" customHeight="1">
      <c r="B3" s="275" t="s">
        <v>790</v>
      </c>
      <c r="C3" s="276"/>
      <c r="D3" s="277"/>
      <c r="E3" s="222"/>
    </row>
    <row r="4" spans="2:11" ht="20.25" customHeight="1" thickBot="1">
      <c r="B4" s="266" t="s">
        <v>1569</v>
      </c>
      <c r="C4" s="267"/>
      <c r="D4" s="268"/>
      <c r="E4" s="222"/>
    </row>
    <row r="5" spans="2:11" ht="20.25" customHeight="1" thickBot="1">
      <c r="B5" s="269" t="s">
        <v>1119</v>
      </c>
      <c r="C5" s="270"/>
      <c r="D5" s="271"/>
      <c r="E5" s="222"/>
    </row>
    <row r="6" spans="2:11" ht="52.5" thickBot="1">
      <c r="B6" s="73" t="s">
        <v>1122</v>
      </c>
      <c r="C6" s="73" t="s">
        <v>1121</v>
      </c>
      <c r="D6" s="74" t="s">
        <v>1570</v>
      </c>
      <c r="E6" s="222"/>
      <c r="F6" s="195" t="s">
        <v>1434</v>
      </c>
      <c r="G6" s="194" t="s">
        <v>1432</v>
      </c>
      <c r="H6" s="194" t="s">
        <v>1433</v>
      </c>
      <c r="I6" s="74"/>
      <c r="J6" s="194" t="s">
        <v>1571</v>
      </c>
      <c r="K6" s="194" t="s">
        <v>1572</v>
      </c>
    </row>
    <row r="7" spans="2:11" ht="17.25" customHeight="1">
      <c r="B7" s="75">
        <v>1000</v>
      </c>
      <c r="C7" s="231" t="s">
        <v>459</v>
      </c>
      <c r="D7" s="76">
        <f>+D8+D13+D18+D27+D32+D39+D41+D44</f>
        <v>263508280.00000003</v>
      </c>
      <c r="E7" s="222"/>
      <c r="F7" t="str">
        <f>+MID(B7,1,1)</f>
        <v>1</v>
      </c>
      <c r="G7" s="76">
        <f>+G8+G13+G18+G27+G32+G39+G41+G44</f>
        <v>285508281</v>
      </c>
      <c r="H7" s="3">
        <f>+G7-D7</f>
        <v>22000000.99999997</v>
      </c>
      <c r="I7" s="210">
        <v>21959023.333333336</v>
      </c>
      <c r="J7" s="1">
        <v>263508279.99999997</v>
      </c>
      <c r="K7" s="3">
        <f>+J7-D7</f>
        <v>0</v>
      </c>
    </row>
    <row r="8" spans="2:11" ht="17.25" customHeight="1">
      <c r="B8" s="77">
        <v>1100</v>
      </c>
      <c r="C8" s="232" t="s">
        <v>460</v>
      </c>
      <c r="D8" s="78">
        <f>+SUM(D9:D12)</f>
        <v>151226268.00000006</v>
      </c>
      <c r="E8" s="222"/>
      <c r="F8" t="str">
        <f t="shared" ref="F8:F71" si="0">+MID(B8,1,1)</f>
        <v>1</v>
      </c>
      <c r="G8" s="78">
        <f>+SUM(G9:G12)</f>
        <v>151226269</v>
      </c>
      <c r="H8" s="3">
        <f t="shared" ref="H8:H71" si="1">+G8-D8</f>
        <v>0.99999994039535522</v>
      </c>
      <c r="I8" s="210">
        <v>12602189.000000006</v>
      </c>
      <c r="J8" s="1">
        <v>151226268</v>
      </c>
      <c r="K8" s="3">
        <f t="shared" ref="K8:K71" si="2">+J8-D8</f>
        <v>0</v>
      </c>
    </row>
    <row r="9" spans="2:11" ht="20.25">
      <c r="B9" s="79">
        <v>111</v>
      </c>
      <c r="C9" s="233" t="s">
        <v>461</v>
      </c>
      <c r="D9" s="80">
        <f>+IFERROR(VLOOKUP(B9,'DIN PARTIDA'!C:D,2,FALSE),0)</f>
        <v>12298177</v>
      </c>
      <c r="E9" s="222"/>
      <c r="F9" t="str">
        <f t="shared" si="0"/>
        <v>1</v>
      </c>
      <c r="G9" s="3">
        <v>12298177</v>
      </c>
      <c r="H9" s="3">
        <f t="shared" si="1"/>
        <v>0</v>
      </c>
      <c r="I9" s="210">
        <v>1024848.0833333334</v>
      </c>
      <c r="J9" s="1">
        <v>12298177</v>
      </c>
      <c r="K9" s="3">
        <f t="shared" si="2"/>
        <v>0</v>
      </c>
    </row>
    <row r="10" spans="2:11" ht="20.25">
      <c r="B10" s="79">
        <v>112</v>
      </c>
      <c r="C10" s="233" t="s">
        <v>462</v>
      </c>
      <c r="D10" s="80">
        <f>+IFERROR(VLOOKUP(B10,'DIN PARTIDA'!C:D,2,FALSE),0)</f>
        <v>0</v>
      </c>
      <c r="E10" s="222"/>
      <c r="F10" t="str">
        <f t="shared" si="0"/>
        <v>1</v>
      </c>
      <c r="G10">
        <v>0</v>
      </c>
      <c r="H10" s="3">
        <f t="shared" si="1"/>
        <v>0</v>
      </c>
      <c r="I10" s="210">
        <v>0</v>
      </c>
      <c r="J10" s="1">
        <v>0</v>
      </c>
      <c r="K10" s="3">
        <f t="shared" si="2"/>
        <v>0</v>
      </c>
    </row>
    <row r="11" spans="2:11" ht="20.25">
      <c r="B11" s="81">
        <v>113</v>
      </c>
      <c r="C11" s="233" t="s">
        <v>463</v>
      </c>
      <c r="D11" s="80">
        <f>+IFERROR(VLOOKUP(B11,'DIN PARTIDA'!C:D,2,FALSE),0)</f>
        <v>138928091.00000006</v>
      </c>
      <c r="E11" s="222"/>
      <c r="F11" t="str">
        <f t="shared" si="0"/>
        <v>1</v>
      </c>
      <c r="G11" s="3">
        <v>138928092</v>
      </c>
      <c r="H11" s="3">
        <f t="shared" si="1"/>
        <v>0.99999994039535522</v>
      </c>
      <c r="I11" s="210">
        <v>11577340.916666672</v>
      </c>
      <c r="J11" s="1">
        <v>138928091</v>
      </c>
      <c r="K11" s="3">
        <f t="shared" si="2"/>
        <v>0</v>
      </c>
    </row>
    <row r="12" spans="2:11" ht="20.25">
      <c r="B12" s="79">
        <v>114</v>
      </c>
      <c r="C12" s="233" t="s">
        <v>464</v>
      </c>
      <c r="D12" s="80">
        <f>+IFERROR(VLOOKUP(B12,'DIN PARTIDA'!C:D,2,FALSE),0)</f>
        <v>0</v>
      </c>
      <c r="E12" s="222"/>
      <c r="F12" t="str">
        <f t="shared" si="0"/>
        <v>1</v>
      </c>
      <c r="G12">
        <v>0</v>
      </c>
      <c r="H12" s="3">
        <f t="shared" si="1"/>
        <v>0</v>
      </c>
      <c r="I12" s="210">
        <v>0</v>
      </c>
      <c r="J12" s="1">
        <v>0</v>
      </c>
      <c r="K12" s="3">
        <f t="shared" si="2"/>
        <v>0</v>
      </c>
    </row>
    <row r="13" spans="2:11" ht="17.25" customHeight="1">
      <c r="B13" s="77">
        <v>1200</v>
      </c>
      <c r="C13" s="232" t="s">
        <v>465</v>
      </c>
      <c r="D13" s="78">
        <f>+SUM(D14:D17)</f>
        <v>38551973.999999978</v>
      </c>
      <c r="E13" s="222"/>
      <c r="F13" t="str">
        <f t="shared" si="0"/>
        <v>1</v>
      </c>
      <c r="G13" s="78">
        <f>+SUM(G14:G17)</f>
        <v>38551974</v>
      </c>
      <c r="H13" s="3">
        <f t="shared" si="1"/>
        <v>0</v>
      </c>
      <c r="I13" s="210">
        <v>3212664.4999999981</v>
      </c>
      <c r="J13" s="1">
        <v>38551973.999999978</v>
      </c>
      <c r="K13" s="3">
        <f t="shared" si="2"/>
        <v>0</v>
      </c>
    </row>
    <row r="14" spans="2:11" ht="20.25">
      <c r="B14" s="79">
        <v>121</v>
      </c>
      <c r="C14" s="233" t="s">
        <v>466</v>
      </c>
      <c r="D14" s="80">
        <f>+IFERROR(VLOOKUP(B14,'DIN PARTIDA'!C:D,2,FALSE),0)</f>
        <v>0</v>
      </c>
      <c r="E14" s="222"/>
      <c r="F14" t="str">
        <f t="shared" si="0"/>
        <v>1</v>
      </c>
      <c r="G14">
        <v>0</v>
      </c>
      <c r="H14" s="3">
        <f t="shared" si="1"/>
        <v>0</v>
      </c>
      <c r="I14" s="210">
        <v>0</v>
      </c>
      <c r="J14" s="1">
        <v>0</v>
      </c>
      <c r="K14" s="3">
        <f t="shared" si="2"/>
        <v>0</v>
      </c>
    </row>
    <row r="15" spans="2:11" ht="20.25">
      <c r="B15" s="81">
        <v>122</v>
      </c>
      <c r="C15" s="233" t="s">
        <v>467</v>
      </c>
      <c r="D15" s="80">
        <f>+IFERROR(VLOOKUP(B15,'DIN PARTIDA'!C:D,2,FALSE),0)</f>
        <v>0</v>
      </c>
      <c r="E15" s="222"/>
      <c r="F15" t="str">
        <f t="shared" si="0"/>
        <v>1</v>
      </c>
      <c r="G15">
        <v>0</v>
      </c>
      <c r="H15" s="3">
        <f t="shared" si="1"/>
        <v>0</v>
      </c>
      <c r="I15" s="210">
        <v>0</v>
      </c>
      <c r="J15" s="1">
        <v>0</v>
      </c>
      <c r="K15" s="3">
        <f t="shared" si="2"/>
        <v>0</v>
      </c>
    </row>
    <row r="16" spans="2:11" ht="20.25">
      <c r="B16" s="81">
        <v>123</v>
      </c>
      <c r="C16" s="233" t="s">
        <v>468</v>
      </c>
      <c r="D16" s="80">
        <f>+IFERROR(VLOOKUP(B16,'DIN PARTIDA'!C:D,2,FALSE),0)</f>
        <v>38551973.999999978</v>
      </c>
      <c r="E16" s="222"/>
      <c r="F16" t="str">
        <f t="shared" si="0"/>
        <v>1</v>
      </c>
      <c r="G16" s="3">
        <v>38551974</v>
      </c>
      <c r="H16" s="3">
        <f t="shared" si="1"/>
        <v>0</v>
      </c>
      <c r="I16" s="210">
        <v>3212664.4999999981</v>
      </c>
      <c r="J16" s="1">
        <v>38551973.999999978</v>
      </c>
      <c r="K16" s="3">
        <f t="shared" si="2"/>
        <v>0</v>
      </c>
    </row>
    <row r="17" spans="2:11" ht="33.75">
      <c r="B17" s="79">
        <v>124</v>
      </c>
      <c r="C17" s="233" t="s">
        <v>469</v>
      </c>
      <c r="D17" s="80">
        <f>+IFERROR(VLOOKUP(B17,'DIN PARTIDA'!C:D,2,FALSE),0)</f>
        <v>0</v>
      </c>
      <c r="E17" s="222"/>
      <c r="F17" t="str">
        <f t="shared" si="0"/>
        <v>1</v>
      </c>
      <c r="G17">
        <v>0</v>
      </c>
      <c r="H17" s="3">
        <f t="shared" si="1"/>
        <v>0</v>
      </c>
      <c r="I17" s="210">
        <v>0</v>
      </c>
      <c r="J17" s="1">
        <v>0</v>
      </c>
      <c r="K17" s="3">
        <f t="shared" si="2"/>
        <v>0</v>
      </c>
    </row>
    <row r="18" spans="2:11" ht="17.25" customHeight="1">
      <c r="B18" s="77">
        <v>1300</v>
      </c>
      <c r="C18" s="232" t="s">
        <v>470</v>
      </c>
      <c r="D18" s="78">
        <f>+SUM(D19:D26)</f>
        <v>27428784</v>
      </c>
      <c r="E18" s="222"/>
      <c r="F18" t="str">
        <f t="shared" si="0"/>
        <v>1</v>
      </c>
      <c r="G18" s="78">
        <f>+SUM(G19:G26)</f>
        <v>27428784</v>
      </c>
      <c r="H18" s="3">
        <f t="shared" si="1"/>
        <v>0</v>
      </c>
      <c r="I18" s="210">
        <v>2285732</v>
      </c>
      <c r="J18" s="1">
        <v>27428784</v>
      </c>
      <c r="K18" s="3">
        <f t="shared" si="2"/>
        <v>0</v>
      </c>
    </row>
    <row r="19" spans="2:11" ht="20.25">
      <c r="B19" s="79">
        <v>131</v>
      </c>
      <c r="C19" s="233" t="s">
        <v>471</v>
      </c>
      <c r="D19" s="80">
        <f>+IFERROR(VLOOKUP(B19,'DIN PARTIDA'!C:D,2,FALSE),0)</f>
        <v>0</v>
      </c>
      <c r="E19" s="222"/>
      <c r="F19" t="str">
        <f t="shared" si="0"/>
        <v>1</v>
      </c>
      <c r="G19">
        <v>0</v>
      </c>
      <c r="H19" s="3">
        <f t="shared" si="1"/>
        <v>0</v>
      </c>
      <c r="I19" s="210">
        <v>0</v>
      </c>
      <c r="J19" s="1">
        <v>0</v>
      </c>
      <c r="K19" s="3">
        <f t="shared" si="2"/>
        <v>0</v>
      </c>
    </row>
    <row r="20" spans="2:11" ht="20.25">
      <c r="B20" s="79">
        <v>132</v>
      </c>
      <c r="C20" s="233" t="s">
        <v>472</v>
      </c>
      <c r="D20" s="80">
        <f>+IFERROR(VLOOKUP(B20,'DIN PARTIDA'!C:D,2,FALSE),0)</f>
        <v>27176473</v>
      </c>
      <c r="E20" s="222"/>
      <c r="F20" t="str">
        <f t="shared" si="0"/>
        <v>1</v>
      </c>
      <c r="G20" s="3">
        <v>27176473</v>
      </c>
      <c r="H20" s="3">
        <f t="shared" si="1"/>
        <v>0</v>
      </c>
      <c r="I20" s="210">
        <v>2264706.0833333335</v>
      </c>
      <c r="J20" s="1">
        <v>27176473</v>
      </c>
      <c r="K20" s="3">
        <f t="shared" si="2"/>
        <v>0</v>
      </c>
    </row>
    <row r="21" spans="2:11" ht="20.25">
      <c r="B21" s="79">
        <v>133</v>
      </c>
      <c r="C21" s="233" t="s">
        <v>473</v>
      </c>
      <c r="D21" s="80">
        <f>+IFERROR(VLOOKUP(B21,'DIN PARTIDA'!C:D,2,FALSE),0)</f>
        <v>252310.99999999994</v>
      </c>
      <c r="E21" s="222"/>
      <c r="F21" t="str">
        <f t="shared" si="0"/>
        <v>1</v>
      </c>
      <c r="G21" s="3">
        <v>252311</v>
      </c>
      <c r="H21" s="3">
        <f t="shared" si="1"/>
        <v>0</v>
      </c>
      <c r="I21" s="210">
        <v>21025.916666666661</v>
      </c>
      <c r="J21" s="1">
        <v>252310.99999999994</v>
      </c>
      <c r="K21" s="3">
        <f t="shared" si="2"/>
        <v>0</v>
      </c>
    </row>
    <row r="22" spans="2:11" ht="20.25">
      <c r="B22" s="79">
        <v>134</v>
      </c>
      <c r="C22" s="233" t="s">
        <v>474</v>
      </c>
      <c r="D22" s="80">
        <f>+IFERROR(VLOOKUP(B22,'DIN PARTIDA'!C:D,2,FALSE),0)</f>
        <v>0</v>
      </c>
      <c r="E22" s="222"/>
      <c r="F22" t="str">
        <f t="shared" si="0"/>
        <v>1</v>
      </c>
      <c r="G22">
        <v>0</v>
      </c>
      <c r="H22" s="3">
        <f t="shared" si="1"/>
        <v>0</v>
      </c>
      <c r="I22" s="210">
        <v>0</v>
      </c>
      <c r="J22" s="1">
        <v>0</v>
      </c>
      <c r="K22" s="3">
        <f t="shared" si="2"/>
        <v>0</v>
      </c>
    </row>
    <row r="23" spans="2:11" ht="20.25">
      <c r="B23" s="79">
        <v>135</v>
      </c>
      <c r="C23" s="233" t="s">
        <v>475</v>
      </c>
      <c r="D23" s="80">
        <f>+IFERROR(VLOOKUP(B23,'DIN PARTIDA'!C:D,2,FALSE),0)</f>
        <v>0</v>
      </c>
      <c r="E23" s="222"/>
      <c r="F23" t="str">
        <f t="shared" si="0"/>
        <v>1</v>
      </c>
      <c r="G23">
        <v>0</v>
      </c>
      <c r="H23" s="3">
        <f t="shared" si="1"/>
        <v>0</v>
      </c>
      <c r="I23" s="210">
        <v>0</v>
      </c>
      <c r="J23" s="1">
        <v>0</v>
      </c>
      <c r="K23" s="3">
        <f t="shared" si="2"/>
        <v>0</v>
      </c>
    </row>
    <row r="24" spans="2:11" ht="33.75">
      <c r="B24" s="79">
        <v>136</v>
      </c>
      <c r="C24" s="233" t="s">
        <v>476</v>
      </c>
      <c r="D24" s="80">
        <f>+IFERROR(VLOOKUP(B24,'DIN PARTIDA'!C:D,2,FALSE),0)</f>
        <v>0</v>
      </c>
      <c r="E24" s="222"/>
      <c r="F24" t="str">
        <f t="shared" si="0"/>
        <v>1</v>
      </c>
      <c r="G24">
        <v>0</v>
      </c>
      <c r="H24" s="3">
        <f t="shared" si="1"/>
        <v>0</v>
      </c>
      <c r="I24" s="210">
        <v>0</v>
      </c>
      <c r="J24" s="1">
        <v>0</v>
      </c>
      <c r="K24" s="3">
        <f t="shared" si="2"/>
        <v>0</v>
      </c>
    </row>
    <row r="25" spans="2:11" ht="20.25">
      <c r="B25" s="79">
        <v>137</v>
      </c>
      <c r="C25" s="233" t="s">
        <v>477</v>
      </c>
      <c r="D25" s="80">
        <f>+IFERROR(VLOOKUP(B25,'DIN PARTIDA'!C:D,2,FALSE),0)</f>
        <v>0</v>
      </c>
      <c r="E25" s="222"/>
      <c r="F25" t="str">
        <f t="shared" si="0"/>
        <v>1</v>
      </c>
      <c r="G25">
        <v>0</v>
      </c>
      <c r="H25" s="3">
        <f t="shared" si="1"/>
        <v>0</v>
      </c>
      <c r="I25" s="210">
        <v>0</v>
      </c>
      <c r="J25" s="1">
        <v>0</v>
      </c>
      <c r="K25" s="3">
        <f t="shared" si="2"/>
        <v>0</v>
      </c>
    </row>
    <row r="26" spans="2:11" ht="33.75">
      <c r="B26" s="79">
        <v>138</v>
      </c>
      <c r="C26" s="233" t="s">
        <v>478</v>
      </c>
      <c r="D26" s="80">
        <f>+IFERROR(VLOOKUP(B26,'DIN PARTIDA'!C:D,2,FALSE),0)</f>
        <v>0</v>
      </c>
      <c r="E26" s="222"/>
      <c r="F26" t="str">
        <f t="shared" si="0"/>
        <v>1</v>
      </c>
      <c r="G26">
        <v>0</v>
      </c>
      <c r="H26" s="3">
        <f t="shared" si="1"/>
        <v>0</v>
      </c>
      <c r="I26" s="210">
        <v>0</v>
      </c>
      <c r="J26" s="1">
        <v>0</v>
      </c>
      <c r="K26" s="3">
        <f t="shared" si="2"/>
        <v>0</v>
      </c>
    </row>
    <row r="27" spans="2:11" ht="17.25" customHeight="1">
      <c r="B27" s="77">
        <v>1400</v>
      </c>
      <c r="C27" s="232" t="s">
        <v>479</v>
      </c>
      <c r="D27" s="78">
        <f>+SUM(D28:D31)</f>
        <v>41268967</v>
      </c>
      <c r="E27" s="222"/>
      <c r="F27" t="str">
        <f t="shared" si="0"/>
        <v>1</v>
      </c>
      <c r="G27" s="78">
        <f>+SUM(G28:G31)</f>
        <v>41268967</v>
      </c>
      <c r="H27" s="3">
        <f t="shared" si="1"/>
        <v>0</v>
      </c>
      <c r="I27" s="210">
        <v>3439080.5833333335</v>
      </c>
      <c r="J27" s="1">
        <v>41268967</v>
      </c>
      <c r="K27" s="3">
        <f t="shared" si="2"/>
        <v>0</v>
      </c>
    </row>
    <row r="28" spans="2:11" ht="20.25">
      <c r="B28" s="79">
        <v>141</v>
      </c>
      <c r="C28" s="233" t="s">
        <v>480</v>
      </c>
      <c r="D28" s="80">
        <f>+IFERROR(VLOOKUP(B28,'DIN PARTIDA'!C:D,2,FALSE),0)</f>
        <v>7737930.9999999963</v>
      </c>
      <c r="E28" s="222"/>
      <c r="F28" t="str">
        <f t="shared" si="0"/>
        <v>1</v>
      </c>
      <c r="G28" s="3">
        <v>7737931</v>
      </c>
      <c r="H28" s="3">
        <f t="shared" si="1"/>
        <v>0</v>
      </c>
      <c r="I28" s="210">
        <v>644827.58333333302</v>
      </c>
      <c r="J28" s="1">
        <v>7737930.9999999963</v>
      </c>
      <c r="K28" s="3">
        <f t="shared" si="2"/>
        <v>0</v>
      </c>
    </row>
    <row r="29" spans="2:11" ht="20.25">
      <c r="B29" s="79">
        <v>142</v>
      </c>
      <c r="C29" s="233" t="s">
        <v>481</v>
      </c>
      <c r="D29" s="80">
        <f>+IFERROR(VLOOKUP(B29,'DIN PARTIDA'!C:D,2,FALSE),0)</f>
        <v>5158621</v>
      </c>
      <c r="E29" s="222"/>
      <c r="F29" t="str">
        <f t="shared" si="0"/>
        <v>1</v>
      </c>
      <c r="G29" s="3">
        <v>5158621</v>
      </c>
      <c r="H29" s="3">
        <f t="shared" si="1"/>
        <v>0</v>
      </c>
      <c r="I29" s="210">
        <v>429885.08333333331</v>
      </c>
      <c r="J29" s="1">
        <v>5158621</v>
      </c>
      <c r="K29" s="3">
        <f t="shared" si="2"/>
        <v>0</v>
      </c>
    </row>
    <row r="30" spans="2:11" ht="20.25">
      <c r="B30" s="79">
        <v>143</v>
      </c>
      <c r="C30" s="233" t="s">
        <v>482</v>
      </c>
      <c r="D30" s="80">
        <f>+IFERROR(VLOOKUP(B30,'DIN PARTIDA'!C:D,2,FALSE),0)</f>
        <v>25793105</v>
      </c>
      <c r="E30" s="222"/>
      <c r="F30" t="str">
        <f t="shared" si="0"/>
        <v>1</v>
      </c>
      <c r="G30" s="3">
        <v>25793105</v>
      </c>
      <c r="H30" s="3">
        <f t="shared" si="1"/>
        <v>0</v>
      </c>
      <c r="I30" s="210">
        <v>2149425.4166666665</v>
      </c>
      <c r="J30" s="1">
        <v>25793105</v>
      </c>
      <c r="K30" s="3">
        <f t="shared" si="2"/>
        <v>0</v>
      </c>
    </row>
    <row r="31" spans="2:11" ht="20.25">
      <c r="B31" s="79">
        <v>144</v>
      </c>
      <c r="C31" s="233" t="s">
        <v>483</v>
      </c>
      <c r="D31" s="80">
        <f>+IFERROR(VLOOKUP(B31,'DIN PARTIDA'!C:D,2,FALSE),0)</f>
        <v>2579310</v>
      </c>
      <c r="E31" s="222"/>
      <c r="F31" t="str">
        <f t="shared" si="0"/>
        <v>1</v>
      </c>
      <c r="G31" s="3">
        <v>2579310</v>
      </c>
      <c r="H31" s="3">
        <f t="shared" si="1"/>
        <v>0</v>
      </c>
      <c r="I31" s="210">
        <v>214942.5</v>
      </c>
      <c r="J31" s="1">
        <v>2579310</v>
      </c>
      <c r="K31" s="3">
        <f t="shared" si="2"/>
        <v>0</v>
      </c>
    </row>
    <row r="32" spans="2:11" ht="17.25" customHeight="1">
      <c r="B32" s="77">
        <v>1500</v>
      </c>
      <c r="C32" s="232" t="s">
        <v>484</v>
      </c>
      <c r="D32" s="78">
        <f>+SUM(D33:D38)</f>
        <v>5032287.0000000009</v>
      </c>
      <c r="E32" s="222"/>
      <c r="F32" t="str">
        <f t="shared" si="0"/>
        <v>1</v>
      </c>
      <c r="G32" s="78">
        <f>+SUM(G33:G38)</f>
        <v>5032287</v>
      </c>
      <c r="H32" s="3">
        <f t="shared" si="1"/>
        <v>0</v>
      </c>
      <c r="I32" s="210">
        <v>419357.25000000006</v>
      </c>
      <c r="J32" s="1">
        <v>5032287.0000000009</v>
      </c>
      <c r="K32" s="3">
        <f t="shared" si="2"/>
        <v>0</v>
      </c>
    </row>
    <row r="33" spans="2:11" ht="20.25">
      <c r="B33" s="79">
        <v>151</v>
      </c>
      <c r="C33" s="233" t="s">
        <v>485</v>
      </c>
      <c r="D33" s="80">
        <f>+IFERROR(VLOOKUP(B33,'DIN PARTIDA'!C:D,2,FALSE),0)</f>
        <v>0</v>
      </c>
      <c r="E33" s="222"/>
      <c r="F33" t="str">
        <f t="shared" si="0"/>
        <v>1</v>
      </c>
      <c r="G33">
        <v>0</v>
      </c>
      <c r="H33" s="3">
        <f t="shared" si="1"/>
        <v>0</v>
      </c>
      <c r="I33" s="210">
        <v>0</v>
      </c>
      <c r="J33" s="1">
        <v>0</v>
      </c>
      <c r="K33" s="3">
        <f t="shared" si="2"/>
        <v>0</v>
      </c>
    </row>
    <row r="34" spans="2:11" ht="20.25">
      <c r="B34" s="81">
        <v>152</v>
      </c>
      <c r="C34" s="233" t="s">
        <v>486</v>
      </c>
      <c r="D34" s="80">
        <f>+IFERROR(VLOOKUP(B34,'DIN PARTIDA'!C:D,2,FALSE),0)</f>
        <v>1097004.0000000002</v>
      </c>
      <c r="E34" s="222"/>
      <c r="F34" t="str">
        <f t="shared" si="0"/>
        <v>1</v>
      </c>
      <c r="G34" s="3">
        <v>1097004</v>
      </c>
      <c r="H34" s="3">
        <f t="shared" si="1"/>
        <v>0</v>
      </c>
      <c r="I34" s="210">
        <v>91417.000000000015</v>
      </c>
      <c r="J34" s="1">
        <v>1097004.0000000002</v>
      </c>
      <c r="K34" s="3">
        <f t="shared" si="2"/>
        <v>0</v>
      </c>
    </row>
    <row r="35" spans="2:11" ht="20.25">
      <c r="B35" s="81">
        <v>153</v>
      </c>
      <c r="C35" s="233" t="s">
        <v>487</v>
      </c>
      <c r="D35" s="80">
        <f>+IFERROR(VLOOKUP(B35,'DIN PARTIDA'!C:D,2,FALSE),0)</f>
        <v>0</v>
      </c>
      <c r="E35" s="222"/>
      <c r="F35" t="str">
        <f t="shared" si="0"/>
        <v>1</v>
      </c>
      <c r="G35">
        <v>0</v>
      </c>
      <c r="H35" s="3">
        <f t="shared" si="1"/>
        <v>0</v>
      </c>
      <c r="I35" s="210">
        <v>0</v>
      </c>
      <c r="J35" s="1">
        <v>0</v>
      </c>
      <c r="K35" s="3">
        <f t="shared" si="2"/>
        <v>0</v>
      </c>
    </row>
    <row r="36" spans="2:11" ht="20.25">
      <c r="B36" s="81">
        <v>154</v>
      </c>
      <c r="C36" s="233" t="s">
        <v>488</v>
      </c>
      <c r="D36" s="80">
        <f>+IFERROR(VLOOKUP(B36,'DIN PARTIDA'!C:D,2,FALSE),0)</f>
        <v>0</v>
      </c>
      <c r="E36" s="222"/>
      <c r="F36" t="str">
        <f t="shared" si="0"/>
        <v>1</v>
      </c>
      <c r="G36">
        <v>0</v>
      </c>
      <c r="H36" s="3">
        <f t="shared" si="1"/>
        <v>0</v>
      </c>
      <c r="I36" s="210">
        <v>0</v>
      </c>
      <c r="J36" s="1">
        <v>0</v>
      </c>
      <c r="K36" s="3">
        <f t="shared" si="2"/>
        <v>0</v>
      </c>
    </row>
    <row r="37" spans="2:11" ht="20.25">
      <c r="B37" s="81">
        <v>155</v>
      </c>
      <c r="C37" s="233" t="s">
        <v>489</v>
      </c>
      <c r="D37" s="80">
        <f>+IFERROR(VLOOKUP(B37,'DIN PARTIDA'!C:D,2,FALSE),0)</f>
        <v>0</v>
      </c>
      <c r="E37" s="222"/>
      <c r="F37" t="str">
        <f t="shared" si="0"/>
        <v>1</v>
      </c>
      <c r="G37">
        <v>0</v>
      </c>
      <c r="H37" s="3">
        <f t="shared" si="1"/>
        <v>0</v>
      </c>
      <c r="I37" s="210">
        <v>0</v>
      </c>
      <c r="J37" s="1">
        <v>0</v>
      </c>
      <c r="K37" s="3">
        <f t="shared" si="2"/>
        <v>0</v>
      </c>
    </row>
    <row r="38" spans="2:11" ht="20.25">
      <c r="B38" s="79">
        <v>159</v>
      </c>
      <c r="C38" s="233" t="s">
        <v>490</v>
      </c>
      <c r="D38" s="80">
        <f>+IFERROR(VLOOKUP(B38,'DIN PARTIDA'!C:D,2,FALSE),0)</f>
        <v>3935283.0000000005</v>
      </c>
      <c r="E38" s="222"/>
      <c r="F38" t="str">
        <f t="shared" si="0"/>
        <v>1</v>
      </c>
      <c r="G38" s="3">
        <v>3935283</v>
      </c>
      <c r="H38" s="3">
        <f t="shared" si="1"/>
        <v>0</v>
      </c>
      <c r="I38" s="210">
        <v>327940.25000000006</v>
      </c>
      <c r="J38" s="1">
        <v>3935283.0000000005</v>
      </c>
      <c r="K38" s="3">
        <f t="shared" si="2"/>
        <v>0</v>
      </c>
    </row>
    <row r="39" spans="2:11" ht="17.25" customHeight="1">
      <c r="B39" s="77">
        <v>1600</v>
      </c>
      <c r="C39" s="232" t="s">
        <v>404</v>
      </c>
      <c r="D39" s="78">
        <f>+SUM(D40)</f>
        <v>0</v>
      </c>
      <c r="E39" s="222"/>
      <c r="F39" t="str">
        <f t="shared" si="0"/>
        <v>1</v>
      </c>
      <c r="G39" s="78">
        <f>+SUM(G40)</f>
        <v>0</v>
      </c>
      <c r="H39" s="3">
        <f t="shared" si="1"/>
        <v>0</v>
      </c>
      <c r="I39" s="210">
        <v>0</v>
      </c>
      <c r="J39" s="1">
        <v>0</v>
      </c>
      <c r="K39" s="3">
        <f t="shared" si="2"/>
        <v>0</v>
      </c>
    </row>
    <row r="40" spans="2:11" ht="20.25">
      <c r="B40" s="79">
        <v>161</v>
      </c>
      <c r="C40" s="233" t="s">
        <v>491</v>
      </c>
      <c r="D40" s="80">
        <f>+IFERROR(VLOOKUP(B40,'DIN PARTIDA'!C:D,2,FALSE),0)</f>
        <v>0</v>
      </c>
      <c r="E40" s="222"/>
      <c r="F40" t="str">
        <f t="shared" si="0"/>
        <v>1</v>
      </c>
      <c r="G40">
        <v>0</v>
      </c>
      <c r="H40" s="3">
        <f t="shared" si="1"/>
        <v>0</v>
      </c>
      <c r="I40" s="210">
        <v>0</v>
      </c>
      <c r="J40" s="1">
        <v>0</v>
      </c>
      <c r="K40" s="3">
        <f t="shared" si="2"/>
        <v>0</v>
      </c>
    </row>
    <row r="41" spans="2:11" ht="17.25" customHeight="1">
      <c r="B41" s="77">
        <v>1700</v>
      </c>
      <c r="C41" s="232" t="s">
        <v>492</v>
      </c>
      <c r="D41" s="78">
        <f>+SUM(D42:D43)</f>
        <v>0</v>
      </c>
      <c r="E41" s="222"/>
      <c r="F41" t="str">
        <f t="shared" si="0"/>
        <v>1</v>
      </c>
      <c r="G41" s="78">
        <f>+SUM(G42:G43)</f>
        <v>0</v>
      </c>
      <c r="H41" s="3">
        <f t="shared" si="1"/>
        <v>0</v>
      </c>
      <c r="I41" s="210">
        <v>0</v>
      </c>
      <c r="J41" s="1">
        <v>0</v>
      </c>
      <c r="K41" s="3">
        <f t="shared" si="2"/>
        <v>0</v>
      </c>
    </row>
    <row r="42" spans="2:11" ht="20.25">
      <c r="B42" s="79">
        <v>171</v>
      </c>
      <c r="C42" s="233" t="s">
        <v>493</v>
      </c>
      <c r="D42" s="80">
        <f>+IFERROR(VLOOKUP(B42,'DIN PARTIDA'!C:D,2,FALSE),0)</f>
        <v>0</v>
      </c>
      <c r="E42" s="222"/>
      <c r="F42" t="str">
        <f t="shared" si="0"/>
        <v>1</v>
      </c>
      <c r="G42">
        <v>0</v>
      </c>
      <c r="H42" s="3">
        <f t="shared" si="1"/>
        <v>0</v>
      </c>
      <c r="I42" s="210">
        <v>0</v>
      </c>
      <c r="J42" s="1">
        <v>0</v>
      </c>
      <c r="K42" s="3">
        <f t="shared" si="2"/>
        <v>0</v>
      </c>
    </row>
    <row r="43" spans="2:11" ht="20.25">
      <c r="B43" s="79">
        <v>172</v>
      </c>
      <c r="C43" s="233" t="s">
        <v>494</v>
      </c>
      <c r="D43" s="80">
        <f>+IFERROR(VLOOKUP(B43,'DIN PARTIDA'!C:D,2,FALSE),0)</f>
        <v>0</v>
      </c>
      <c r="E43" s="222"/>
      <c r="F43" t="str">
        <f t="shared" si="0"/>
        <v>1</v>
      </c>
      <c r="G43">
        <v>0</v>
      </c>
      <c r="H43" s="3">
        <f t="shared" si="1"/>
        <v>0</v>
      </c>
      <c r="I43" s="210">
        <v>0</v>
      </c>
      <c r="J43" s="1">
        <v>0</v>
      </c>
      <c r="K43" s="3">
        <f t="shared" si="2"/>
        <v>0</v>
      </c>
    </row>
    <row r="44" spans="2:11" ht="17.25" customHeight="1">
      <c r="B44" s="77">
        <v>1800</v>
      </c>
      <c r="C44" s="232" t="s">
        <v>495</v>
      </c>
      <c r="D44" s="78">
        <f>+SUM(D45:D46)</f>
        <v>0</v>
      </c>
      <c r="E44" s="222"/>
      <c r="F44" t="str">
        <f t="shared" si="0"/>
        <v>1</v>
      </c>
      <c r="G44" s="78">
        <f>+SUM(G45:G46)</f>
        <v>22000000</v>
      </c>
      <c r="H44" s="3">
        <f t="shared" si="1"/>
        <v>22000000</v>
      </c>
      <c r="I44" s="210">
        <v>0</v>
      </c>
      <c r="J44" s="1">
        <v>0</v>
      </c>
      <c r="K44" s="3">
        <f t="shared" si="2"/>
        <v>0</v>
      </c>
    </row>
    <row r="45" spans="2:11" ht="20.25">
      <c r="B45" s="79">
        <v>181</v>
      </c>
      <c r="C45" s="233" t="s">
        <v>496</v>
      </c>
      <c r="D45" s="80">
        <f>+IFERROR(VLOOKUP(B45,'DIN PARTIDA'!C:D,2,FALSE),0)</f>
        <v>0</v>
      </c>
      <c r="E45" s="222"/>
      <c r="F45" t="str">
        <f t="shared" si="0"/>
        <v>1</v>
      </c>
      <c r="G45" s="3">
        <v>22000000</v>
      </c>
      <c r="H45" s="3">
        <f t="shared" si="1"/>
        <v>22000000</v>
      </c>
      <c r="I45" s="210">
        <v>0</v>
      </c>
      <c r="J45" s="1">
        <v>0</v>
      </c>
      <c r="K45" s="3">
        <f t="shared" si="2"/>
        <v>0</v>
      </c>
    </row>
    <row r="46" spans="2:11" ht="20.25">
      <c r="B46" s="79">
        <v>182</v>
      </c>
      <c r="C46" s="233" t="s">
        <v>497</v>
      </c>
      <c r="D46" s="80">
        <f>+IFERROR(VLOOKUP(B46,'DIN PARTIDA'!C:D,2,FALSE),0)</f>
        <v>0</v>
      </c>
      <c r="E46" s="222"/>
      <c r="F46" t="str">
        <f t="shared" si="0"/>
        <v>1</v>
      </c>
      <c r="G46">
        <v>0</v>
      </c>
      <c r="H46" s="3">
        <f t="shared" si="1"/>
        <v>0</v>
      </c>
      <c r="I46" s="210">
        <v>0</v>
      </c>
      <c r="J46" s="1">
        <v>0</v>
      </c>
      <c r="K46" s="3">
        <f t="shared" si="2"/>
        <v>0</v>
      </c>
    </row>
    <row r="47" spans="2:11" ht="17.25" customHeight="1">
      <c r="B47" s="82">
        <v>2000</v>
      </c>
      <c r="C47" s="234" t="s">
        <v>498</v>
      </c>
      <c r="D47" s="83">
        <f>+D48+D57+D61+D71+D81+D89+D92+D98+D102</f>
        <v>135940000</v>
      </c>
      <c r="E47" s="222"/>
      <c r="F47" t="str">
        <f t="shared" si="0"/>
        <v>2</v>
      </c>
      <c r="G47" s="83">
        <f>+G48+G57+G61+G71+G81+G89+G92+G98+G102</f>
        <v>118070000</v>
      </c>
      <c r="H47" s="3">
        <f t="shared" si="1"/>
        <v>-17870000</v>
      </c>
      <c r="I47" s="210">
        <v>9839166.666666666</v>
      </c>
      <c r="J47" s="1">
        <v>135940000</v>
      </c>
      <c r="K47" s="3">
        <f t="shared" si="2"/>
        <v>0</v>
      </c>
    </row>
    <row r="48" spans="2:11" ht="17.25" customHeight="1">
      <c r="B48" s="84">
        <v>2100</v>
      </c>
      <c r="C48" s="235" t="s">
        <v>499</v>
      </c>
      <c r="D48" s="78">
        <f>+SUM(D49:D56)</f>
        <v>13820000</v>
      </c>
      <c r="E48" s="222"/>
      <c r="F48" t="str">
        <f t="shared" si="0"/>
        <v>2</v>
      </c>
      <c r="G48" s="78">
        <f>+SUM(G49:G56)</f>
        <v>13820000</v>
      </c>
      <c r="H48" s="3">
        <f t="shared" si="1"/>
        <v>0</v>
      </c>
      <c r="I48" s="210">
        <v>1151666.6666666667</v>
      </c>
      <c r="J48" s="1">
        <v>13820000</v>
      </c>
      <c r="K48" s="3">
        <f t="shared" si="2"/>
        <v>0</v>
      </c>
    </row>
    <row r="49" spans="2:11" ht="20.25">
      <c r="B49" s="81">
        <v>211</v>
      </c>
      <c r="C49" s="236" t="s">
        <v>500</v>
      </c>
      <c r="D49" s="80">
        <f>+IFERROR(VLOOKUP(B49,'DIN PARTIDA'!C:D,2,FALSE),0)</f>
        <v>2000000</v>
      </c>
      <c r="E49" s="222"/>
      <c r="F49" t="str">
        <f t="shared" si="0"/>
        <v>2</v>
      </c>
      <c r="G49" s="3">
        <v>2000000</v>
      </c>
      <c r="H49" s="3">
        <f t="shared" si="1"/>
        <v>0</v>
      </c>
      <c r="I49" s="210">
        <v>166666.66666666666</v>
      </c>
      <c r="J49" s="1">
        <v>2000000</v>
      </c>
      <c r="K49" s="3">
        <f t="shared" si="2"/>
        <v>0</v>
      </c>
    </row>
    <row r="50" spans="2:11" ht="20.25">
      <c r="B50" s="85">
        <v>212</v>
      </c>
      <c r="C50" s="237" t="s">
        <v>501</v>
      </c>
      <c r="D50" s="80">
        <f>+IFERROR(VLOOKUP(B50,'DIN PARTIDA'!C:D,2,FALSE),0)</f>
        <v>2000000</v>
      </c>
      <c r="E50" s="222"/>
      <c r="F50" t="str">
        <f t="shared" si="0"/>
        <v>2</v>
      </c>
      <c r="G50" s="3">
        <v>2000000</v>
      </c>
      <c r="H50" s="3">
        <f t="shared" si="1"/>
        <v>0</v>
      </c>
      <c r="I50" s="210">
        <v>166666.66666666666</v>
      </c>
      <c r="J50" s="1">
        <v>2000000</v>
      </c>
      <c r="K50" s="3">
        <f t="shared" si="2"/>
        <v>0</v>
      </c>
    </row>
    <row r="51" spans="2:11" ht="20.25">
      <c r="B51" s="85">
        <v>213</v>
      </c>
      <c r="C51" s="237" t="s">
        <v>502</v>
      </c>
      <c r="D51" s="80">
        <f>+IFERROR(VLOOKUP(B51,'DIN PARTIDA'!C:D,2,FALSE),0)</f>
        <v>0</v>
      </c>
      <c r="E51" s="222"/>
      <c r="F51" t="str">
        <f t="shared" si="0"/>
        <v>2</v>
      </c>
      <c r="G51">
        <v>0</v>
      </c>
      <c r="H51" s="3">
        <f t="shared" si="1"/>
        <v>0</v>
      </c>
      <c r="I51" s="210">
        <v>0</v>
      </c>
      <c r="J51" s="1">
        <v>0</v>
      </c>
      <c r="K51" s="3">
        <f t="shared" si="2"/>
        <v>0</v>
      </c>
    </row>
    <row r="52" spans="2:11" ht="33.75">
      <c r="B52" s="85">
        <v>214</v>
      </c>
      <c r="C52" s="237" t="s">
        <v>503</v>
      </c>
      <c r="D52" s="80">
        <f>+IFERROR(VLOOKUP(B52,'DIN PARTIDA'!C:D,2,FALSE),0)</f>
        <v>820000</v>
      </c>
      <c r="E52" s="222"/>
      <c r="F52" t="str">
        <f t="shared" si="0"/>
        <v>2</v>
      </c>
      <c r="G52" s="3">
        <v>820000</v>
      </c>
      <c r="H52" s="3">
        <f t="shared" si="1"/>
        <v>0</v>
      </c>
      <c r="I52" s="210">
        <v>68333.333333333328</v>
      </c>
      <c r="J52" s="1">
        <v>820000</v>
      </c>
      <c r="K52" s="3">
        <f t="shared" si="2"/>
        <v>0</v>
      </c>
    </row>
    <row r="53" spans="2:11" ht="20.25">
      <c r="B53" s="85">
        <v>215</v>
      </c>
      <c r="C53" s="237" t="s">
        <v>504</v>
      </c>
      <c r="D53" s="80">
        <f>+IFERROR(VLOOKUP(B53,'DIN PARTIDA'!C:D,2,FALSE),0)</f>
        <v>6000000</v>
      </c>
      <c r="E53" s="222"/>
      <c r="F53" t="str">
        <f t="shared" si="0"/>
        <v>2</v>
      </c>
      <c r="G53" s="3">
        <v>6000000</v>
      </c>
      <c r="H53" s="3">
        <f t="shared" si="1"/>
        <v>0</v>
      </c>
      <c r="I53" s="210">
        <v>500000</v>
      </c>
      <c r="J53" s="1">
        <v>6000000</v>
      </c>
      <c r="K53" s="3">
        <f t="shared" si="2"/>
        <v>0</v>
      </c>
    </row>
    <row r="54" spans="2:11" ht="20.25">
      <c r="B54" s="86">
        <v>216</v>
      </c>
      <c r="C54" s="237" t="s">
        <v>505</v>
      </c>
      <c r="D54" s="80">
        <f>+IFERROR(VLOOKUP(B54,'DIN PARTIDA'!C:D,2,FALSE),0)</f>
        <v>3000000</v>
      </c>
      <c r="E54" s="222"/>
      <c r="F54" t="str">
        <f t="shared" si="0"/>
        <v>2</v>
      </c>
      <c r="G54" s="3">
        <v>3000000</v>
      </c>
      <c r="H54" s="3">
        <f t="shared" si="1"/>
        <v>0</v>
      </c>
      <c r="I54" s="210">
        <v>250000</v>
      </c>
      <c r="J54" s="1">
        <v>3000000</v>
      </c>
      <c r="K54" s="3">
        <f t="shared" si="2"/>
        <v>0</v>
      </c>
    </row>
    <row r="55" spans="2:11" ht="20.25">
      <c r="B55" s="85">
        <v>217</v>
      </c>
      <c r="C55" s="237" t="s">
        <v>506</v>
      </c>
      <c r="D55" s="80">
        <f>+IFERROR(VLOOKUP(B55,'DIN PARTIDA'!C:D,2,FALSE),0)</f>
        <v>0</v>
      </c>
      <c r="E55" s="222"/>
      <c r="F55" t="str">
        <f t="shared" si="0"/>
        <v>2</v>
      </c>
      <c r="G55">
        <v>0</v>
      </c>
      <c r="H55" s="3">
        <f t="shared" si="1"/>
        <v>0</v>
      </c>
      <c r="I55" s="210">
        <v>0</v>
      </c>
      <c r="J55" s="1">
        <v>0</v>
      </c>
      <c r="K55" s="3">
        <f t="shared" si="2"/>
        <v>0</v>
      </c>
    </row>
    <row r="56" spans="2:11" ht="20.25">
      <c r="B56" s="85">
        <v>218</v>
      </c>
      <c r="C56" s="237" t="s">
        <v>507</v>
      </c>
      <c r="D56" s="80">
        <f>+IFERROR(VLOOKUP(B56,'DIN PARTIDA'!C:D,2,FALSE),0)</f>
        <v>0</v>
      </c>
      <c r="E56" s="222"/>
      <c r="F56" t="str">
        <f t="shared" si="0"/>
        <v>2</v>
      </c>
      <c r="G56">
        <v>0</v>
      </c>
      <c r="H56" s="3">
        <f t="shared" si="1"/>
        <v>0</v>
      </c>
      <c r="I56" s="210">
        <v>0</v>
      </c>
      <c r="J56" s="1">
        <v>0</v>
      </c>
      <c r="K56" s="3">
        <f t="shared" si="2"/>
        <v>0</v>
      </c>
    </row>
    <row r="57" spans="2:11" ht="17.25" customHeight="1">
      <c r="B57" s="84">
        <v>2200</v>
      </c>
      <c r="C57" s="235" t="s">
        <v>508</v>
      </c>
      <c r="D57" s="78">
        <f>+SUM(D58:D60)</f>
        <v>2000000</v>
      </c>
      <c r="E57" s="222"/>
      <c r="F57" t="str">
        <f t="shared" si="0"/>
        <v>2</v>
      </c>
      <c r="G57" s="78">
        <f>+SUM(G58:G60)</f>
        <v>2000000</v>
      </c>
      <c r="H57" s="3">
        <f t="shared" si="1"/>
        <v>0</v>
      </c>
      <c r="I57" s="210">
        <v>166666.66666666666</v>
      </c>
      <c r="J57" s="1">
        <v>2000000</v>
      </c>
      <c r="K57" s="3">
        <f t="shared" si="2"/>
        <v>0</v>
      </c>
    </row>
    <row r="58" spans="2:11" ht="20.25">
      <c r="B58" s="85">
        <v>221</v>
      </c>
      <c r="C58" s="237" t="s">
        <v>509</v>
      </c>
      <c r="D58" s="80">
        <f>+IFERROR(VLOOKUP(B58,'DIN PARTIDA'!C:D,2,FALSE),0)</f>
        <v>2000000</v>
      </c>
      <c r="E58" s="222"/>
      <c r="F58" t="str">
        <f t="shared" si="0"/>
        <v>2</v>
      </c>
      <c r="G58" s="3">
        <v>2000000</v>
      </c>
      <c r="H58" s="3">
        <f t="shared" si="1"/>
        <v>0</v>
      </c>
      <c r="I58" s="210">
        <v>166666.66666666666</v>
      </c>
      <c r="J58" s="1">
        <v>2000000</v>
      </c>
      <c r="K58" s="3">
        <f t="shared" si="2"/>
        <v>0</v>
      </c>
    </row>
    <row r="59" spans="2:11" ht="20.25">
      <c r="B59" s="85">
        <v>222</v>
      </c>
      <c r="C59" s="237" t="s">
        <v>510</v>
      </c>
      <c r="D59" s="80">
        <f>+IFERROR(VLOOKUP(B59,'DIN PARTIDA'!C:D,2,FALSE),0)</f>
        <v>0</v>
      </c>
      <c r="E59" s="222"/>
      <c r="F59" t="str">
        <f t="shared" si="0"/>
        <v>2</v>
      </c>
      <c r="G59">
        <v>0</v>
      </c>
      <c r="H59" s="3">
        <f t="shared" si="1"/>
        <v>0</v>
      </c>
      <c r="I59" s="210">
        <v>0</v>
      </c>
      <c r="J59" s="1">
        <v>0</v>
      </c>
      <c r="K59" s="3">
        <f t="shared" si="2"/>
        <v>0</v>
      </c>
    </row>
    <row r="60" spans="2:11" ht="20.25">
      <c r="B60" s="85">
        <v>223</v>
      </c>
      <c r="C60" s="237" t="s">
        <v>511</v>
      </c>
      <c r="D60" s="80">
        <f>+IFERROR(VLOOKUP(B60,'DIN PARTIDA'!C:D,2,FALSE),0)</f>
        <v>0</v>
      </c>
      <c r="E60" s="222"/>
      <c r="F60" t="str">
        <f t="shared" si="0"/>
        <v>2</v>
      </c>
      <c r="G60">
        <v>0</v>
      </c>
      <c r="H60" s="3">
        <f t="shared" si="1"/>
        <v>0</v>
      </c>
      <c r="I60" s="210">
        <v>0</v>
      </c>
      <c r="J60" s="1">
        <v>0</v>
      </c>
      <c r="K60" s="3">
        <f t="shared" si="2"/>
        <v>0</v>
      </c>
    </row>
    <row r="61" spans="2:11" ht="17.25" customHeight="1">
      <c r="B61" s="84">
        <v>2300</v>
      </c>
      <c r="C61" s="235" t="s">
        <v>512</v>
      </c>
      <c r="D61" s="78">
        <f>+SUM(D62:D70)</f>
        <v>0</v>
      </c>
      <c r="E61" s="222"/>
      <c r="F61" t="str">
        <f t="shared" si="0"/>
        <v>2</v>
      </c>
      <c r="G61" s="78">
        <f>+SUM(G62:G70)</f>
        <v>0</v>
      </c>
      <c r="H61" s="3">
        <f t="shared" si="1"/>
        <v>0</v>
      </c>
      <c r="I61" s="210">
        <v>0</v>
      </c>
      <c r="J61" s="1">
        <v>0</v>
      </c>
      <c r="K61" s="3">
        <f t="shared" si="2"/>
        <v>0</v>
      </c>
    </row>
    <row r="62" spans="2:11" ht="33.75">
      <c r="B62" s="85">
        <v>231</v>
      </c>
      <c r="C62" s="237" t="s">
        <v>513</v>
      </c>
      <c r="D62" s="80">
        <f>+IFERROR(VLOOKUP(B62,'DIN PARTIDA'!C:D,2,FALSE),0)</f>
        <v>0</v>
      </c>
      <c r="E62" s="222"/>
      <c r="F62" t="str">
        <f t="shared" si="0"/>
        <v>2</v>
      </c>
      <c r="G62">
        <v>0</v>
      </c>
      <c r="H62" s="3">
        <f t="shared" si="1"/>
        <v>0</v>
      </c>
      <c r="I62" s="210">
        <v>0</v>
      </c>
      <c r="J62" s="1">
        <v>0</v>
      </c>
      <c r="K62" s="3">
        <f t="shared" si="2"/>
        <v>0</v>
      </c>
    </row>
    <row r="63" spans="2:11" ht="20.25">
      <c r="B63" s="85">
        <v>232</v>
      </c>
      <c r="C63" s="237" t="s">
        <v>514</v>
      </c>
      <c r="D63" s="80">
        <f>+IFERROR(VLOOKUP(B63,'DIN PARTIDA'!C:D,2,FALSE),0)</f>
        <v>0</v>
      </c>
      <c r="E63" s="222"/>
      <c r="F63" t="str">
        <f t="shared" si="0"/>
        <v>2</v>
      </c>
      <c r="G63">
        <v>0</v>
      </c>
      <c r="H63" s="3">
        <f t="shared" si="1"/>
        <v>0</v>
      </c>
      <c r="I63" s="210">
        <v>0</v>
      </c>
      <c r="J63" s="1">
        <v>0</v>
      </c>
      <c r="K63" s="3">
        <f t="shared" si="2"/>
        <v>0</v>
      </c>
    </row>
    <row r="64" spans="2:11" ht="33.75">
      <c r="B64" s="85">
        <v>233</v>
      </c>
      <c r="C64" s="237" t="s">
        <v>515</v>
      </c>
      <c r="D64" s="80">
        <f>+IFERROR(VLOOKUP(B64,'DIN PARTIDA'!C:D,2,FALSE),0)</f>
        <v>0</v>
      </c>
      <c r="E64" s="222"/>
      <c r="F64" t="str">
        <f t="shared" si="0"/>
        <v>2</v>
      </c>
      <c r="G64">
        <v>0</v>
      </c>
      <c r="H64" s="3">
        <f t="shared" si="1"/>
        <v>0</v>
      </c>
      <c r="I64" s="210">
        <v>0</v>
      </c>
      <c r="J64" s="1">
        <v>0</v>
      </c>
      <c r="K64" s="3">
        <f t="shared" si="2"/>
        <v>0</v>
      </c>
    </row>
    <row r="65" spans="2:12" ht="33.75">
      <c r="B65" s="85">
        <v>234</v>
      </c>
      <c r="C65" s="237" t="s">
        <v>516</v>
      </c>
      <c r="D65" s="80">
        <f>+IFERROR(VLOOKUP(B65,'DIN PARTIDA'!C:D,2,FALSE),0)</f>
        <v>0</v>
      </c>
      <c r="E65" s="222"/>
      <c r="F65" t="str">
        <f t="shared" si="0"/>
        <v>2</v>
      </c>
      <c r="G65">
        <v>0</v>
      </c>
      <c r="H65" s="3">
        <f t="shared" si="1"/>
        <v>0</v>
      </c>
      <c r="I65" s="210">
        <v>0</v>
      </c>
      <c r="J65" s="1">
        <v>0</v>
      </c>
      <c r="K65" s="3">
        <f t="shared" si="2"/>
        <v>0</v>
      </c>
    </row>
    <row r="66" spans="2:12" ht="33.75">
      <c r="B66" s="85">
        <v>235</v>
      </c>
      <c r="C66" s="237" t="s">
        <v>517</v>
      </c>
      <c r="D66" s="80">
        <f>+IFERROR(VLOOKUP(B66,'DIN PARTIDA'!C:D,2,FALSE),0)</f>
        <v>0</v>
      </c>
      <c r="E66" s="222"/>
      <c r="F66" t="str">
        <f t="shared" si="0"/>
        <v>2</v>
      </c>
      <c r="G66">
        <v>0</v>
      </c>
      <c r="H66" s="3">
        <f t="shared" si="1"/>
        <v>0</v>
      </c>
      <c r="I66" s="210">
        <v>0</v>
      </c>
      <c r="J66" s="1">
        <v>0</v>
      </c>
      <c r="K66" s="3">
        <f t="shared" si="2"/>
        <v>0</v>
      </c>
    </row>
    <row r="67" spans="2:12" ht="33.75">
      <c r="B67" s="85">
        <v>236</v>
      </c>
      <c r="C67" s="237" t="s">
        <v>518</v>
      </c>
      <c r="D67" s="80">
        <f>+IFERROR(VLOOKUP(B67,'DIN PARTIDA'!C:D,2,FALSE),0)</f>
        <v>0</v>
      </c>
      <c r="E67" s="222"/>
      <c r="F67" t="str">
        <f t="shared" si="0"/>
        <v>2</v>
      </c>
      <c r="G67">
        <v>0</v>
      </c>
      <c r="H67" s="3">
        <f t="shared" si="1"/>
        <v>0</v>
      </c>
      <c r="I67" s="210">
        <v>0</v>
      </c>
      <c r="J67" s="1">
        <v>0</v>
      </c>
      <c r="K67" s="3">
        <f t="shared" si="2"/>
        <v>0</v>
      </c>
    </row>
    <row r="68" spans="2:12" ht="33.75">
      <c r="B68" s="85">
        <v>237</v>
      </c>
      <c r="C68" s="237" t="s">
        <v>519</v>
      </c>
      <c r="D68" s="80">
        <f>+IFERROR(VLOOKUP(B68,'DIN PARTIDA'!C:D,2,FALSE),0)</f>
        <v>0</v>
      </c>
      <c r="E68" s="222"/>
      <c r="F68" t="str">
        <f t="shared" si="0"/>
        <v>2</v>
      </c>
      <c r="G68">
        <v>0</v>
      </c>
      <c r="H68" s="3">
        <f t="shared" si="1"/>
        <v>0</v>
      </c>
      <c r="I68" s="210">
        <v>0</v>
      </c>
      <c r="J68" s="1">
        <v>0</v>
      </c>
      <c r="K68" s="3">
        <f t="shared" si="2"/>
        <v>0</v>
      </c>
    </row>
    <row r="69" spans="2:12" ht="20.25">
      <c r="B69" s="85">
        <v>238</v>
      </c>
      <c r="C69" s="237" t="s">
        <v>520</v>
      </c>
      <c r="D69" s="80">
        <f>+IFERROR(VLOOKUP(B69,'DIN PARTIDA'!C:D,2,FALSE),0)</f>
        <v>0</v>
      </c>
      <c r="E69" s="222"/>
      <c r="F69" t="str">
        <f t="shared" si="0"/>
        <v>2</v>
      </c>
      <c r="G69">
        <v>0</v>
      </c>
      <c r="H69" s="3">
        <f t="shared" si="1"/>
        <v>0</v>
      </c>
      <c r="I69" s="210">
        <v>0</v>
      </c>
      <c r="J69" s="1">
        <v>0</v>
      </c>
      <c r="K69" s="3">
        <f t="shared" si="2"/>
        <v>0</v>
      </c>
    </row>
    <row r="70" spans="2:12" ht="20.25">
      <c r="B70" s="85">
        <v>239</v>
      </c>
      <c r="C70" s="237" t="s">
        <v>521</v>
      </c>
      <c r="D70" s="80">
        <f>+IFERROR(VLOOKUP(B70,'DIN PARTIDA'!C:D,2,FALSE),0)</f>
        <v>0</v>
      </c>
      <c r="E70" s="222"/>
      <c r="F70" t="str">
        <f t="shared" si="0"/>
        <v>2</v>
      </c>
      <c r="G70">
        <v>0</v>
      </c>
      <c r="H70" s="3">
        <f t="shared" si="1"/>
        <v>0</v>
      </c>
      <c r="I70" s="210">
        <v>0</v>
      </c>
      <c r="J70" s="1">
        <v>0</v>
      </c>
      <c r="K70" s="3">
        <f t="shared" si="2"/>
        <v>0</v>
      </c>
    </row>
    <row r="71" spans="2:12" ht="17.25" customHeight="1">
      <c r="B71" s="84">
        <v>2400</v>
      </c>
      <c r="C71" s="235" t="s">
        <v>522</v>
      </c>
      <c r="D71" s="78">
        <f>+SUM(D72:D80)</f>
        <v>45560000</v>
      </c>
      <c r="E71" s="222"/>
      <c r="F71" t="str">
        <f t="shared" si="0"/>
        <v>2</v>
      </c>
      <c r="G71" s="78">
        <f>+SUM(G72:G80)</f>
        <v>29690000</v>
      </c>
      <c r="H71" s="3">
        <f t="shared" si="1"/>
        <v>-15870000</v>
      </c>
      <c r="I71" s="210">
        <v>2474166.6666666665</v>
      </c>
      <c r="J71" s="1">
        <v>45560000</v>
      </c>
      <c r="K71" s="3">
        <f t="shared" si="2"/>
        <v>0</v>
      </c>
    </row>
    <row r="72" spans="2:12" ht="20.25">
      <c r="B72" s="85">
        <v>241</v>
      </c>
      <c r="C72" s="237" t="s">
        <v>523</v>
      </c>
      <c r="D72" s="80">
        <f>+IFERROR(VLOOKUP(B72,'DIN PARTIDA'!C:D,2,FALSE),0)</f>
        <v>60000</v>
      </c>
      <c r="E72" s="222"/>
      <c r="F72" t="str">
        <f t="shared" ref="F72:F135" si="3">+MID(B72,1,1)</f>
        <v>2</v>
      </c>
      <c r="G72" s="3">
        <v>60000</v>
      </c>
      <c r="H72" s="3">
        <f t="shared" ref="H72:H135" si="4">+G72-D72</f>
        <v>0</v>
      </c>
      <c r="I72" s="210">
        <v>5000</v>
      </c>
      <c r="J72" s="1">
        <v>60000</v>
      </c>
      <c r="K72" s="3">
        <f t="shared" ref="K72:K135" si="5">+J72-D72</f>
        <v>0</v>
      </c>
    </row>
    <row r="73" spans="2:12" ht="20.25">
      <c r="B73" s="85">
        <v>242</v>
      </c>
      <c r="C73" s="237" t="s">
        <v>524</v>
      </c>
      <c r="D73" s="80">
        <f>+IFERROR(VLOOKUP(B73,'DIN PARTIDA'!C:D,2,FALSE),0)</f>
        <v>9000000</v>
      </c>
      <c r="E73" s="222"/>
      <c r="F73" t="str">
        <f t="shared" si="3"/>
        <v>2</v>
      </c>
      <c r="G73" s="196">
        <v>8000000</v>
      </c>
      <c r="H73" s="3">
        <f t="shared" si="4"/>
        <v>-1000000</v>
      </c>
      <c r="I73" s="210">
        <v>666666.66666666663</v>
      </c>
      <c r="J73" s="156">
        <v>9000000</v>
      </c>
      <c r="K73" s="3">
        <f t="shared" si="5"/>
        <v>0</v>
      </c>
      <c r="L73" s="135"/>
    </row>
    <row r="74" spans="2:12" ht="20.25">
      <c r="B74" s="85">
        <v>243</v>
      </c>
      <c r="C74" s="237" t="s">
        <v>525</v>
      </c>
      <c r="D74" s="80">
        <f>+IFERROR(VLOOKUP(B74,'DIN PARTIDA'!C:D,2,FALSE),0)</f>
        <v>200000</v>
      </c>
      <c r="E74" s="222"/>
      <c r="F74" t="str">
        <f t="shared" si="3"/>
        <v>2</v>
      </c>
      <c r="G74" s="196">
        <v>200000</v>
      </c>
      <c r="H74" s="3">
        <f t="shared" si="4"/>
        <v>0</v>
      </c>
      <c r="I74" s="210">
        <v>16666.666666666668</v>
      </c>
      <c r="J74" s="1">
        <v>200000</v>
      </c>
      <c r="K74" s="3">
        <f t="shared" si="5"/>
        <v>0</v>
      </c>
    </row>
    <row r="75" spans="2:12" ht="20.25">
      <c r="B75" s="85">
        <v>244</v>
      </c>
      <c r="C75" s="237" t="s">
        <v>526</v>
      </c>
      <c r="D75" s="80">
        <f>+IFERROR(VLOOKUP(B75,'DIN PARTIDA'!C:D,2,FALSE),0)</f>
        <v>50000</v>
      </c>
      <c r="E75" s="222"/>
      <c r="F75" t="str">
        <f t="shared" si="3"/>
        <v>2</v>
      </c>
      <c r="G75" s="3">
        <v>50000</v>
      </c>
      <c r="H75" s="3">
        <f t="shared" si="4"/>
        <v>0</v>
      </c>
      <c r="I75" s="210">
        <v>4166.666666666667</v>
      </c>
      <c r="J75" s="1">
        <v>50000</v>
      </c>
      <c r="K75" s="3">
        <f t="shared" si="5"/>
        <v>0</v>
      </c>
    </row>
    <row r="76" spans="2:12" ht="20.25">
      <c r="B76" s="85">
        <v>245</v>
      </c>
      <c r="C76" s="237" t="s">
        <v>527</v>
      </c>
      <c r="D76" s="80">
        <v>130000</v>
      </c>
      <c r="E76" s="222"/>
      <c r="F76" t="str">
        <f t="shared" si="3"/>
        <v>2</v>
      </c>
      <c r="G76" s="196">
        <v>130000</v>
      </c>
      <c r="H76" s="3">
        <f t="shared" si="4"/>
        <v>0</v>
      </c>
      <c r="I76" s="210">
        <v>10833.333333333334</v>
      </c>
      <c r="J76" s="1">
        <v>9000000</v>
      </c>
      <c r="K76" s="3">
        <f t="shared" si="5"/>
        <v>8870000</v>
      </c>
    </row>
    <row r="77" spans="2:12" ht="20.25">
      <c r="B77" s="85">
        <v>246</v>
      </c>
      <c r="C77" s="237" t="s">
        <v>528</v>
      </c>
      <c r="D77" s="80">
        <f>+IFERROR(VLOOKUP(B77,'DIN PARTIDA'!C:D,2,FALSE),0)</f>
        <v>8000000</v>
      </c>
      <c r="E77" s="222"/>
      <c r="F77" t="str">
        <f t="shared" si="3"/>
        <v>2</v>
      </c>
      <c r="G77" s="3">
        <v>8000000</v>
      </c>
      <c r="H77" s="3">
        <f t="shared" si="4"/>
        <v>0</v>
      </c>
      <c r="I77" s="210">
        <v>666666.66666666663</v>
      </c>
      <c r="J77" s="1">
        <v>8000000</v>
      </c>
      <c r="K77" s="3">
        <f t="shared" si="5"/>
        <v>0</v>
      </c>
    </row>
    <row r="78" spans="2:12" ht="20.25">
      <c r="B78" s="85">
        <v>247</v>
      </c>
      <c r="C78" s="237" t="s">
        <v>529</v>
      </c>
      <c r="D78" s="80">
        <v>14870000</v>
      </c>
      <c r="E78" s="222"/>
      <c r="F78" t="str">
        <f t="shared" si="3"/>
        <v>2</v>
      </c>
      <c r="G78" s="3">
        <v>6000000</v>
      </c>
      <c r="H78" s="3">
        <f t="shared" si="4"/>
        <v>-8870000</v>
      </c>
      <c r="I78" s="210">
        <v>500000</v>
      </c>
      <c r="J78" s="1">
        <v>6000000</v>
      </c>
      <c r="K78" s="3">
        <f t="shared" si="5"/>
        <v>-8870000</v>
      </c>
    </row>
    <row r="79" spans="2:12" ht="20.25">
      <c r="B79" s="85">
        <v>248</v>
      </c>
      <c r="C79" s="237" t="s">
        <v>530</v>
      </c>
      <c r="D79" s="80">
        <f>+IFERROR(VLOOKUP(B79,'DIN PARTIDA'!C:D,2,FALSE),0)</f>
        <v>250000</v>
      </c>
      <c r="E79" s="222"/>
      <c r="F79" t="str">
        <f t="shared" si="3"/>
        <v>2</v>
      </c>
      <c r="G79" s="3">
        <v>250000</v>
      </c>
      <c r="H79" s="3">
        <f t="shared" si="4"/>
        <v>0</v>
      </c>
      <c r="I79" s="210">
        <v>20833.333333333332</v>
      </c>
      <c r="J79" s="1">
        <v>250000</v>
      </c>
      <c r="K79" s="3">
        <f t="shared" si="5"/>
        <v>0</v>
      </c>
    </row>
    <row r="80" spans="2:12" ht="20.25">
      <c r="B80" s="85">
        <v>249</v>
      </c>
      <c r="C80" s="237" t="s">
        <v>531</v>
      </c>
      <c r="D80" s="80">
        <f>+IFERROR(VLOOKUP(B80,'DIN PARTIDA'!C:D,2,FALSE),0)</f>
        <v>13000000</v>
      </c>
      <c r="E80" s="222"/>
      <c r="F80" t="str">
        <f t="shared" si="3"/>
        <v>2</v>
      </c>
      <c r="G80" s="196">
        <v>7000000</v>
      </c>
      <c r="H80" s="3">
        <f t="shared" si="4"/>
        <v>-6000000</v>
      </c>
      <c r="I80" s="210">
        <v>583333.33333333337</v>
      </c>
      <c r="J80" s="1">
        <v>13000000</v>
      </c>
      <c r="K80" s="3">
        <f t="shared" si="5"/>
        <v>0</v>
      </c>
    </row>
    <row r="81" spans="2:11" ht="17.25" customHeight="1">
      <c r="B81" s="84">
        <v>2500</v>
      </c>
      <c r="C81" s="235" t="s">
        <v>532</v>
      </c>
      <c r="D81" s="78">
        <f>+SUM(D82:D88)</f>
        <v>11130000</v>
      </c>
      <c r="E81" s="222"/>
      <c r="F81" t="str">
        <f t="shared" si="3"/>
        <v>2</v>
      </c>
      <c r="G81" s="78">
        <f>+SUM(G82:G88)</f>
        <v>11130000</v>
      </c>
      <c r="H81" s="3">
        <f t="shared" si="4"/>
        <v>0</v>
      </c>
      <c r="I81" s="210">
        <v>927500</v>
      </c>
      <c r="J81" s="1">
        <v>11130000</v>
      </c>
      <c r="K81" s="3">
        <f t="shared" si="5"/>
        <v>0</v>
      </c>
    </row>
    <row r="82" spans="2:11" ht="20.25">
      <c r="B82" s="85">
        <v>251</v>
      </c>
      <c r="C82" s="237" t="s">
        <v>533</v>
      </c>
      <c r="D82" s="80">
        <f>+IFERROR(VLOOKUP(B82,'DIN PARTIDA'!C:D,2,FALSE),0)</f>
        <v>1000000</v>
      </c>
      <c r="E82" s="222"/>
      <c r="F82" t="str">
        <f t="shared" si="3"/>
        <v>2</v>
      </c>
      <c r="G82" s="3">
        <v>1000000</v>
      </c>
      <c r="H82" s="3">
        <f t="shared" si="4"/>
        <v>0</v>
      </c>
      <c r="I82" s="210">
        <v>83333.333333333328</v>
      </c>
      <c r="J82" s="1">
        <v>1000000</v>
      </c>
      <c r="K82" s="3">
        <f t="shared" si="5"/>
        <v>0</v>
      </c>
    </row>
    <row r="83" spans="2:11" ht="20.25">
      <c r="B83" s="85">
        <v>252</v>
      </c>
      <c r="C83" s="237" t="s">
        <v>534</v>
      </c>
      <c r="D83" s="80">
        <f>+IFERROR(VLOOKUP(B83,'DIN PARTIDA'!C:D,2,FALSE),0)</f>
        <v>10000</v>
      </c>
      <c r="E83" s="222"/>
      <c r="F83" t="str">
        <f t="shared" si="3"/>
        <v>2</v>
      </c>
      <c r="G83" s="3">
        <v>10000</v>
      </c>
      <c r="H83" s="3">
        <f t="shared" si="4"/>
        <v>0</v>
      </c>
      <c r="I83" s="210">
        <v>833.33333333333337</v>
      </c>
      <c r="J83" s="1">
        <v>10000</v>
      </c>
      <c r="K83" s="3">
        <f t="shared" si="5"/>
        <v>0</v>
      </c>
    </row>
    <row r="84" spans="2:11" ht="20.25">
      <c r="B84" s="85">
        <v>253</v>
      </c>
      <c r="C84" s="237" t="s">
        <v>535</v>
      </c>
      <c r="D84" s="80">
        <f>+IFERROR(VLOOKUP(B84,'DIN PARTIDA'!C:D,2,FALSE),0)</f>
        <v>6000000</v>
      </c>
      <c r="E84" s="222"/>
      <c r="F84" t="str">
        <f t="shared" si="3"/>
        <v>2</v>
      </c>
      <c r="G84" s="3">
        <v>6000000</v>
      </c>
      <c r="H84" s="3">
        <f t="shared" si="4"/>
        <v>0</v>
      </c>
      <c r="I84" s="210">
        <v>500000</v>
      </c>
      <c r="J84" s="1">
        <v>6000000</v>
      </c>
      <c r="K84" s="3">
        <f t="shared" si="5"/>
        <v>0</v>
      </c>
    </row>
    <row r="85" spans="2:11" ht="20.25">
      <c r="B85" s="85">
        <v>254</v>
      </c>
      <c r="C85" s="237" t="s">
        <v>536</v>
      </c>
      <c r="D85" s="80">
        <f>+IFERROR(VLOOKUP(B85,'DIN PARTIDA'!C:D,2,FALSE),0)</f>
        <v>4000000</v>
      </c>
      <c r="E85" s="222"/>
      <c r="F85" t="str">
        <f t="shared" si="3"/>
        <v>2</v>
      </c>
      <c r="G85" s="3">
        <v>4000000</v>
      </c>
      <c r="H85" s="3">
        <f t="shared" si="4"/>
        <v>0</v>
      </c>
      <c r="I85" s="210">
        <v>333333.33333333331</v>
      </c>
      <c r="J85" s="1">
        <v>4000000</v>
      </c>
      <c r="K85" s="3">
        <f t="shared" si="5"/>
        <v>0</v>
      </c>
    </row>
    <row r="86" spans="2:11" ht="20.25">
      <c r="B86" s="85">
        <v>255</v>
      </c>
      <c r="C86" s="237" t="s">
        <v>537</v>
      </c>
      <c r="D86" s="80">
        <f>+IFERROR(VLOOKUP(B86,'DIN PARTIDA'!C:D,2,FALSE),0)</f>
        <v>100000</v>
      </c>
      <c r="E86" s="222"/>
      <c r="F86" t="str">
        <f t="shared" si="3"/>
        <v>2</v>
      </c>
      <c r="G86" s="3">
        <v>100000</v>
      </c>
      <c r="H86" s="3">
        <f t="shared" si="4"/>
        <v>0</v>
      </c>
      <c r="I86" s="210">
        <v>8333.3333333333339</v>
      </c>
      <c r="J86" s="1">
        <v>100000</v>
      </c>
      <c r="K86" s="3">
        <f t="shared" si="5"/>
        <v>0</v>
      </c>
    </row>
    <row r="87" spans="2:11" ht="20.25">
      <c r="B87" s="85">
        <v>256</v>
      </c>
      <c r="C87" s="237" t="s">
        <v>538</v>
      </c>
      <c r="D87" s="80">
        <f>+IFERROR(VLOOKUP(B87,'DIN PARTIDA'!C:D,2,FALSE),0)</f>
        <v>20000</v>
      </c>
      <c r="E87" s="222"/>
      <c r="F87" t="str">
        <f t="shared" si="3"/>
        <v>2</v>
      </c>
      <c r="G87" s="3">
        <v>20000</v>
      </c>
      <c r="H87" s="3">
        <f t="shared" si="4"/>
        <v>0</v>
      </c>
      <c r="I87" s="210">
        <v>1666.6666666666667</v>
      </c>
      <c r="J87" s="1">
        <v>20000</v>
      </c>
      <c r="K87" s="3">
        <f t="shared" si="5"/>
        <v>0</v>
      </c>
    </row>
    <row r="88" spans="2:11" ht="20.25">
      <c r="B88" s="85">
        <v>259</v>
      </c>
      <c r="C88" s="237" t="s">
        <v>539</v>
      </c>
      <c r="D88" s="80">
        <f>+IFERROR(VLOOKUP(B88,'DIN PARTIDA'!C:D,2,FALSE),0)</f>
        <v>0</v>
      </c>
      <c r="E88" s="222"/>
      <c r="F88" t="str">
        <f t="shared" si="3"/>
        <v>2</v>
      </c>
      <c r="G88">
        <v>0</v>
      </c>
      <c r="H88" s="3">
        <f t="shared" si="4"/>
        <v>0</v>
      </c>
      <c r="I88" s="210">
        <v>0</v>
      </c>
      <c r="J88" s="1">
        <v>0</v>
      </c>
      <c r="K88" s="3">
        <f t="shared" si="5"/>
        <v>0</v>
      </c>
    </row>
    <row r="89" spans="2:11" ht="17.25" customHeight="1">
      <c r="B89" s="84">
        <v>2600</v>
      </c>
      <c r="C89" s="235" t="s">
        <v>540</v>
      </c>
      <c r="D89" s="78">
        <f>+SUM(D90:D91)</f>
        <v>46000000</v>
      </c>
      <c r="E89" s="222"/>
      <c r="F89" t="str">
        <f t="shared" si="3"/>
        <v>2</v>
      </c>
      <c r="G89" s="78">
        <f>+SUM(G90:G91)</f>
        <v>46000000</v>
      </c>
      <c r="H89" s="3">
        <f t="shared" si="4"/>
        <v>0</v>
      </c>
      <c r="I89" s="210">
        <v>3833333.3333333335</v>
      </c>
      <c r="J89" s="1">
        <v>46000000</v>
      </c>
      <c r="K89" s="3">
        <f t="shared" si="5"/>
        <v>0</v>
      </c>
    </row>
    <row r="90" spans="2:11" ht="20.25">
      <c r="B90" s="86">
        <v>261</v>
      </c>
      <c r="C90" s="237" t="s">
        <v>541</v>
      </c>
      <c r="D90" s="80">
        <f>+IFERROR(VLOOKUP(B90,'DIN PARTIDA'!C:D,2,FALSE),0)</f>
        <v>46000000</v>
      </c>
      <c r="E90" s="222"/>
      <c r="F90" t="str">
        <f t="shared" si="3"/>
        <v>2</v>
      </c>
      <c r="G90" s="3">
        <v>46000000</v>
      </c>
      <c r="H90" s="3">
        <f t="shared" si="4"/>
        <v>0</v>
      </c>
      <c r="I90" s="210">
        <v>3833333.3333333335</v>
      </c>
      <c r="J90" s="1">
        <v>46000000</v>
      </c>
      <c r="K90" s="3">
        <f t="shared" si="5"/>
        <v>0</v>
      </c>
    </row>
    <row r="91" spans="2:11" ht="20.25">
      <c r="B91" s="85">
        <v>262</v>
      </c>
      <c r="C91" s="237" t="s">
        <v>542</v>
      </c>
      <c r="D91" s="80">
        <f>+IFERROR(VLOOKUP(B91,'DIN PARTIDA'!C:D,2,FALSE),0)</f>
        <v>0</v>
      </c>
      <c r="E91" s="222"/>
      <c r="F91" t="str">
        <f t="shared" si="3"/>
        <v>2</v>
      </c>
      <c r="G91">
        <v>0</v>
      </c>
      <c r="H91" s="3">
        <f t="shared" si="4"/>
        <v>0</v>
      </c>
      <c r="I91" s="210">
        <v>0</v>
      </c>
      <c r="J91" s="1">
        <v>0</v>
      </c>
      <c r="K91" s="3">
        <f t="shared" si="5"/>
        <v>0</v>
      </c>
    </row>
    <row r="92" spans="2:11" ht="17.25" customHeight="1">
      <c r="B92" s="84">
        <v>2700</v>
      </c>
      <c r="C92" s="235" t="s">
        <v>543</v>
      </c>
      <c r="D92" s="78">
        <f>+SUM(D93:D97)</f>
        <v>4220000</v>
      </c>
      <c r="E92" s="222"/>
      <c r="F92" t="str">
        <f t="shared" si="3"/>
        <v>2</v>
      </c>
      <c r="G92" s="78">
        <f>+SUM(G93:G97)</f>
        <v>4220000</v>
      </c>
      <c r="H92" s="3">
        <f t="shared" si="4"/>
        <v>0</v>
      </c>
      <c r="I92" s="210">
        <v>351666.66666666669</v>
      </c>
      <c r="J92" s="1">
        <v>4220000</v>
      </c>
      <c r="K92" s="3">
        <f t="shared" si="5"/>
        <v>0</v>
      </c>
    </row>
    <row r="93" spans="2:11" ht="20.25">
      <c r="B93" s="85">
        <v>271</v>
      </c>
      <c r="C93" s="237" t="s">
        <v>544</v>
      </c>
      <c r="D93" s="80">
        <f>+IFERROR(VLOOKUP(B93,'DIN PARTIDA'!C:D,2,FALSE),0)</f>
        <v>1700000</v>
      </c>
      <c r="E93" s="222"/>
      <c r="F93" t="str">
        <f t="shared" si="3"/>
        <v>2</v>
      </c>
      <c r="G93" s="3">
        <v>1700000</v>
      </c>
      <c r="H93" s="3">
        <f t="shared" si="4"/>
        <v>0</v>
      </c>
      <c r="I93" s="210">
        <v>141666.66666666666</v>
      </c>
      <c r="J93" s="1">
        <v>1700000</v>
      </c>
      <c r="K93" s="3">
        <f t="shared" si="5"/>
        <v>0</v>
      </c>
    </row>
    <row r="94" spans="2:11" ht="20.25">
      <c r="B94" s="85">
        <v>272</v>
      </c>
      <c r="C94" s="237" t="s">
        <v>545</v>
      </c>
      <c r="D94" s="80">
        <f>+IFERROR(VLOOKUP(B94,'DIN PARTIDA'!C:D,2,FALSE),0)</f>
        <v>1000000</v>
      </c>
      <c r="E94" s="222"/>
      <c r="F94" t="str">
        <f t="shared" si="3"/>
        <v>2</v>
      </c>
      <c r="G94" s="3">
        <v>1000000</v>
      </c>
      <c r="H94" s="3">
        <f t="shared" si="4"/>
        <v>0</v>
      </c>
      <c r="I94" s="210">
        <v>83333.333333333328</v>
      </c>
      <c r="J94" s="1">
        <v>1000000</v>
      </c>
      <c r="K94" s="3">
        <f t="shared" si="5"/>
        <v>0</v>
      </c>
    </row>
    <row r="95" spans="2:11" ht="20.25">
      <c r="B95" s="85">
        <v>273</v>
      </c>
      <c r="C95" s="237" t="s">
        <v>546</v>
      </c>
      <c r="D95" s="80">
        <f>+IFERROR(VLOOKUP(B95,'DIN PARTIDA'!C:D,2,FALSE),0)</f>
        <v>1500000</v>
      </c>
      <c r="E95" s="222"/>
      <c r="F95" t="str">
        <f t="shared" si="3"/>
        <v>2</v>
      </c>
      <c r="G95" s="3">
        <v>1500000</v>
      </c>
      <c r="H95" s="3">
        <f t="shared" si="4"/>
        <v>0</v>
      </c>
      <c r="I95" s="210">
        <v>125000</v>
      </c>
      <c r="J95" s="1">
        <v>1500000</v>
      </c>
      <c r="K95" s="3">
        <f t="shared" si="5"/>
        <v>0</v>
      </c>
    </row>
    <row r="96" spans="2:11" ht="20.25">
      <c r="B96" s="85">
        <v>274</v>
      </c>
      <c r="C96" s="237" t="s">
        <v>547</v>
      </c>
      <c r="D96" s="80">
        <f>+IFERROR(VLOOKUP(B96,'DIN PARTIDA'!C:D,2,FALSE),0)</f>
        <v>20000</v>
      </c>
      <c r="E96" s="222"/>
      <c r="F96" t="str">
        <f t="shared" si="3"/>
        <v>2</v>
      </c>
      <c r="G96" s="3">
        <v>20000</v>
      </c>
      <c r="H96" s="3">
        <f t="shared" si="4"/>
        <v>0</v>
      </c>
      <c r="I96" s="210">
        <v>1666.6666666666667</v>
      </c>
      <c r="J96" s="1">
        <v>20000</v>
      </c>
      <c r="K96" s="3">
        <f t="shared" si="5"/>
        <v>0</v>
      </c>
    </row>
    <row r="97" spans="2:11" ht="20.25">
      <c r="B97" s="85">
        <v>275</v>
      </c>
      <c r="C97" s="237" t="s">
        <v>548</v>
      </c>
      <c r="D97" s="80">
        <f>+IFERROR(VLOOKUP(B97,'DIN PARTIDA'!C:D,2,FALSE),0)</f>
        <v>0</v>
      </c>
      <c r="E97" s="222"/>
      <c r="F97" t="str">
        <f t="shared" si="3"/>
        <v>2</v>
      </c>
      <c r="G97">
        <v>0</v>
      </c>
      <c r="H97" s="3">
        <f t="shared" si="4"/>
        <v>0</v>
      </c>
      <c r="I97" s="210">
        <v>0</v>
      </c>
      <c r="J97" s="1">
        <v>0</v>
      </c>
      <c r="K97" s="3">
        <f t="shared" si="5"/>
        <v>0</v>
      </c>
    </row>
    <row r="98" spans="2:11" ht="17.25" customHeight="1">
      <c r="B98" s="84">
        <v>2800</v>
      </c>
      <c r="C98" s="235" t="s">
        <v>549</v>
      </c>
      <c r="D98" s="78">
        <f>+SUM(D99:D101)</f>
        <v>2000000</v>
      </c>
      <c r="E98" s="222"/>
      <c r="F98" t="str">
        <f t="shared" si="3"/>
        <v>2</v>
      </c>
      <c r="G98" s="78">
        <f>+SUM(G99:G101)</f>
        <v>0</v>
      </c>
      <c r="H98" s="3">
        <f t="shared" si="4"/>
        <v>-2000000</v>
      </c>
      <c r="I98" s="210">
        <v>0</v>
      </c>
      <c r="J98" s="1">
        <v>2000000</v>
      </c>
      <c r="K98" s="3">
        <f t="shared" si="5"/>
        <v>0</v>
      </c>
    </row>
    <row r="99" spans="2:11" ht="20.25">
      <c r="B99" s="85">
        <v>281</v>
      </c>
      <c r="C99" s="237" t="s">
        <v>550</v>
      </c>
      <c r="D99" s="80">
        <f>+IFERROR(VLOOKUP(B99,'DIN PARTIDA'!C:D,2,FALSE),0)</f>
        <v>0</v>
      </c>
      <c r="E99" s="222"/>
      <c r="F99" t="str">
        <f t="shared" si="3"/>
        <v>2</v>
      </c>
      <c r="G99">
        <v>0</v>
      </c>
      <c r="H99" s="3">
        <f t="shared" si="4"/>
        <v>0</v>
      </c>
      <c r="I99" s="210">
        <v>0</v>
      </c>
      <c r="J99" s="1">
        <v>0</v>
      </c>
      <c r="K99" s="3">
        <f t="shared" si="5"/>
        <v>0</v>
      </c>
    </row>
    <row r="100" spans="2:11" ht="20.25">
      <c r="B100" s="85">
        <v>282</v>
      </c>
      <c r="C100" s="237" t="s">
        <v>551</v>
      </c>
      <c r="D100" s="80">
        <f>+IFERROR(VLOOKUP(B100,'DIN PARTIDA'!C:D,2,FALSE),0)</f>
        <v>0</v>
      </c>
      <c r="E100" s="222"/>
      <c r="F100" t="str">
        <f t="shared" si="3"/>
        <v>2</v>
      </c>
      <c r="G100">
        <v>0</v>
      </c>
      <c r="H100" s="3">
        <f t="shared" si="4"/>
        <v>0</v>
      </c>
      <c r="I100" s="210">
        <v>0</v>
      </c>
      <c r="J100" s="1">
        <v>0</v>
      </c>
      <c r="K100" s="3">
        <f t="shared" si="5"/>
        <v>0</v>
      </c>
    </row>
    <row r="101" spans="2:11" ht="20.25">
      <c r="B101" s="85">
        <v>283</v>
      </c>
      <c r="C101" s="237" t="s">
        <v>552</v>
      </c>
      <c r="D101" s="80">
        <f>+IFERROR(VLOOKUP(B101,'DIN PARTIDA'!C:D,2,FALSE),0)</f>
        <v>2000000</v>
      </c>
      <c r="E101" s="222"/>
      <c r="F101" t="str">
        <f t="shared" si="3"/>
        <v>2</v>
      </c>
      <c r="G101">
        <v>0</v>
      </c>
      <c r="H101" s="3">
        <f t="shared" si="4"/>
        <v>-2000000</v>
      </c>
      <c r="I101" s="210">
        <v>0</v>
      </c>
      <c r="J101" s="1">
        <v>2000000</v>
      </c>
      <c r="K101" s="3">
        <f t="shared" si="5"/>
        <v>0</v>
      </c>
    </row>
    <row r="102" spans="2:11" ht="17.25" customHeight="1">
      <c r="B102" s="84">
        <v>2900</v>
      </c>
      <c r="C102" s="235" t="s">
        <v>553</v>
      </c>
      <c r="D102" s="78">
        <f>+SUM(D103:D111)</f>
        <v>11210000</v>
      </c>
      <c r="E102" s="222"/>
      <c r="F102" t="str">
        <f t="shared" si="3"/>
        <v>2</v>
      </c>
      <c r="G102" s="78">
        <f>+SUM(G103:G111)</f>
        <v>11210000</v>
      </c>
      <c r="H102" s="3">
        <f t="shared" si="4"/>
        <v>0</v>
      </c>
      <c r="I102" s="210">
        <v>934166.66666666663</v>
      </c>
      <c r="J102" s="1">
        <v>11210000</v>
      </c>
      <c r="K102" s="3">
        <f t="shared" si="5"/>
        <v>0</v>
      </c>
    </row>
    <row r="103" spans="2:11" ht="20.25">
      <c r="B103" s="85">
        <v>291</v>
      </c>
      <c r="C103" s="237" t="s">
        <v>554</v>
      </c>
      <c r="D103" s="80">
        <f>+IFERROR(VLOOKUP(B103,'DIN PARTIDA'!C:D,2,FALSE),0)</f>
        <v>75000</v>
      </c>
      <c r="E103" s="222"/>
      <c r="F103" t="str">
        <f t="shared" si="3"/>
        <v>2</v>
      </c>
      <c r="G103" s="3">
        <v>75000</v>
      </c>
      <c r="H103" s="3">
        <f t="shared" si="4"/>
        <v>0</v>
      </c>
      <c r="I103" s="210">
        <v>6250</v>
      </c>
      <c r="J103" s="1">
        <v>75000</v>
      </c>
      <c r="K103" s="3">
        <f t="shared" si="5"/>
        <v>0</v>
      </c>
    </row>
    <row r="104" spans="2:11" ht="20.25">
      <c r="B104" s="85">
        <v>292</v>
      </c>
      <c r="C104" s="237" t="s">
        <v>396</v>
      </c>
      <c r="D104" s="80">
        <f>+IFERROR(VLOOKUP(B104,'DIN PARTIDA'!C:D,2,FALSE),0)</f>
        <v>15000</v>
      </c>
      <c r="E104" s="222"/>
      <c r="F104" t="str">
        <f t="shared" si="3"/>
        <v>2</v>
      </c>
      <c r="G104" s="3">
        <v>15000</v>
      </c>
      <c r="H104" s="3">
        <f t="shared" si="4"/>
        <v>0</v>
      </c>
      <c r="I104" s="210">
        <v>1250</v>
      </c>
      <c r="J104" s="1">
        <v>15000</v>
      </c>
      <c r="K104" s="3">
        <f t="shared" si="5"/>
        <v>0</v>
      </c>
    </row>
    <row r="105" spans="2:11" ht="33.75">
      <c r="B105" s="85">
        <v>293</v>
      </c>
      <c r="C105" s="237" t="s">
        <v>555</v>
      </c>
      <c r="D105" s="80">
        <f>+IFERROR(VLOOKUP(B105,'DIN PARTIDA'!C:D,2,FALSE),0)</f>
        <v>10000</v>
      </c>
      <c r="E105" s="222"/>
      <c r="F105" t="str">
        <f t="shared" si="3"/>
        <v>2</v>
      </c>
      <c r="G105" s="3">
        <v>10000</v>
      </c>
      <c r="H105" s="3">
        <f t="shared" si="4"/>
        <v>0</v>
      </c>
      <c r="I105" s="210">
        <v>833.33333333333337</v>
      </c>
      <c r="J105" s="1">
        <v>10000</v>
      </c>
      <c r="K105" s="3">
        <f t="shared" si="5"/>
        <v>0</v>
      </c>
    </row>
    <row r="106" spans="2:11" ht="33.75">
      <c r="B106" s="85">
        <v>294</v>
      </c>
      <c r="C106" s="237" t="s">
        <v>397</v>
      </c>
      <c r="D106" s="80">
        <f>+IFERROR(VLOOKUP(B106,'DIN PARTIDA'!C:D,2,FALSE),0)</f>
        <v>30000</v>
      </c>
      <c r="E106" s="222"/>
      <c r="F106" t="str">
        <f t="shared" si="3"/>
        <v>2</v>
      </c>
      <c r="G106" s="3">
        <v>30000</v>
      </c>
      <c r="H106" s="3">
        <f t="shared" si="4"/>
        <v>0</v>
      </c>
      <c r="I106" s="210">
        <v>2500</v>
      </c>
      <c r="J106" s="1">
        <v>30000</v>
      </c>
      <c r="K106" s="3">
        <f t="shared" si="5"/>
        <v>0</v>
      </c>
    </row>
    <row r="107" spans="2:11" ht="33.75">
      <c r="B107" s="85">
        <v>295</v>
      </c>
      <c r="C107" s="237" t="s">
        <v>556</v>
      </c>
      <c r="D107" s="80">
        <f>+IFERROR(VLOOKUP(B107,'DIN PARTIDA'!C:D,2,FALSE),0)</f>
        <v>10000</v>
      </c>
      <c r="E107" s="222"/>
      <c r="F107" t="str">
        <f t="shared" si="3"/>
        <v>2</v>
      </c>
      <c r="G107" s="3">
        <v>10000</v>
      </c>
      <c r="H107" s="3">
        <f t="shared" si="4"/>
        <v>0</v>
      </c>
      <c r="I107" s="210">
        <v>833.33333333333337</v>
      </c>
      <c r="J107" s="1">
        <v>10000</v>
      </c>
      <c r="K107" s="3">
        <f t="shared" si="5"/>
        <v>0</v>
      </c>
    </row>
    <row r="108" spans="2:11" ht="20.25">
      <c r="B108" s="85">
        <v>296</v>
      </c>
      <c r="C108" s="237" t="s">
        <v>398</v>
      </c>
      <c r="D108" s="80">
        <f>+IFERROR(VLOOKUP(B108,'DIN PARTIDA'!C:D,2,FALSE),0)</f>
        <v>5500000</v>
      </c>
      <c r="E108" s="222"/>
      <c r="F108" t="str">
        <f t="shared" si="3"/>
        <v>2</v>
      </c>
      <c r="G108" s="3">
        <v>5500000</v>
      </c>
      <c r="H108" s="3">
        <f t="shared" si="4"/>
        <v>0</v>
      </c>
      <c r="I108" s="210">
        <v>458333.33333333331</v>
      </c>
      <c r="J108" s="1">
        <v>5500000</v>
      </c>
      <c r="K108" s="3">
        <f t="shared" si="5"/>
        <v>0</v>
      </c>
    </row>
    <row r="109" spans="2:11" ht="20.25">
      <c r="B109" s="85">
        <v>297</v>
      </c>
      <c r="C109" s="237" t="s">
        <v>557</v>
      </c>
      <c r="D109" s="80">
        <f>+IFERROR(VLOOKUP(B109,'DIN PARTIDA'!C:D,2,FALSE),0)</f>
        <v>4500000</v>
      </c>
      <c r="E109" s="222"/>
      <c r="F109" t="str">
        <f t="shared" si="3"/>
        <v>2</v>
      </c>
      <c r="G109" s="3">
        <v>4500000</v>
      </c>
      <c r="H109" s="3">
        <f t="shared" si="4"/>
        <v>0</v>
      </c>
      <c r="I109" s="210">
        <v>375000</v>
      </c>
      <c r="J109" s="1">
        <v>4500000</v>
      </c>
      <c r="K109" s="3">
        <f t="shared" si="5"/>
        <v>0</v>
      </c>
    </row>
    <row r="110" spans="2:11" ht="20.25">
      <c r="B110" s="85">
        <v>298</v>
      </c>
      <c r="C110" s="237" t="s">
        <v>558</v>
      </c>
      <c r="D110" s="80">
        <f>+IFERROR(VLOOKUP(B110,'DIN PARTIDA'!C:D,2,FALSE),0)</f>
        <v>1000000</v>
      </c>
      <c r="E110" s="222"/>
      <c r="F110" t="str">
        <f t="shared" si="3"/>
        <v>2</v>
      </c>
      <c r="G110" s="3">
        <v>1000000</v>
      </c>
      <c r="H110" s="3">
        <f t="shared" si="4"/>
        <v>0</v>
      </c>
      <c r="I110" s="210">
        <v>83333.333333333328</v>
      </c>
      <c r="J110" s="1">
        <v>1000000</v>
      </c>
      <c r="K110" s="3">
        <f t="shared" si="5"/>
        <v>0</v>
      </c>
    </row>
    <row r="111" spans="2:11" ht="20.25">
      <c r="B111" s="85">
        <v>299</v>
      </c>
      <c r="C111" s="237" t="s">
        <v>559</v>
      </c>
      <c r="D111" s="80">
        <f>+IFERROR(VLOOKUP(B111,'DIN PARTIDA'!C:D,2,FALSE),0)</f>
        <v>70000</v>
      </c>
      <c r="E111" s="222"/>
      <c r="F111" t="str">
        <f t="shared" si="3"/>
        <v>2</v>
      </c>
      <c r="G111" s="3">
        <v>70000</v>
      </c>
      <c r="H111" s="3">
        <f t="shared" si="4"/>
        <v>0</v>
      </c>
      <c r="I111" s="210">
        <v>5833.333333333333</v>
      </c>
      <c r="J111" s="1">
        <v>70000</v>
      </c>
      <c r="K111" s="3">
        <f t="shared" si="5"/>
        <v>0</v>
      </c>
    </row>
    <row r="112" spans="2:11" ht="17.25" customHeight="1">
      <c r="B112" s="82">
        <v>3000</v>
      </c>
      <c r="C112" s="234" t="s">
        <v>560</v>
      </c>
      <c r="D112" s="83">
        <f>+D113+D123+D133+D143+D153+D163+D171+D181+D187</f>
        <v>185751846</v>
      </c>
      <c r="E112" s="222"/>
      <c r="F112" t="str">
        <f t="shared" si="3"/>
        <v>3</v>
      </c>
      <c r="G112" s="83">
        <f>+G113+G123+G133+G143+G153+G163+G171+G181+G187</f>
        <v>157351846</v>
      </c>
      <c r="H112" s="3">
        <f t="shared" si="4"/>
        <v>-28400000</v>
      </c>
      <c r="I112" s="210">
        <v>14945987.166666666</v>
      </c>
      <c r="J112" s="1">
        <v>185751846</v>
      </c>
      <c r="K112" s="3">
        <f t="shared" si="5"/>
        <v>0</v>
      </c>
    </row>
    <row r="113" spans="2:11" ht="17.25" customHeight="1">
      <c r="B113" s="84">
        <v>3100</v>
      </c>
      <c r="C113" s="235" t="s">
        <v>561</v>
      </c>
      <c r="D113" s="78">
        <f>+SUM(D114:D122)</f>
        <v>67996846</v>
      </c>
      <c r="E113" s="222"/>
      <c r="F113" t="str">
        <f t="shared" si="3"/>
        <v>3</v>
      </c>
      <c r="G113" s="78">
        <f>+SUM(G114:G122)</f>
        <v>67996846</v>
      </c>
      <c r="H113" s="3">
        <f t="shared" si="4"/>
        <v>0</v>
      </c>
      <c r="I113" s="210">
        <v>5666403.833333333</v>
      </c>
      <c r="J113" s="1">
        <v>67996846</v>
      </c>
      <c r="K113" s="3">
        <f t="shared" si="5"/>
        <v>0</v>
      </c>
    </row>
    <row r="114" spans="2:11" ht="20.25">
      <c r="B114" s="87">
        <v>311</v>
      </c>
      <c r="C114" s="236" t="s">
        <v>562</v>
      </c>
      <c r="D114" s="80">
        <f>+IFERROR(VLOOKUP(B114,'DIN PARTIDA'!C:D,2,FALSE),0)</f>
        <v>66400000</v>
      </c>
      <c r="E114" s="222"/>
      <c r="F114" t="str">
        <f t="shared" si="3"/>
        <v>3</v>
      </c>
      <c r="G114" s="3">
        <v>66400000</v>
      </c>
      <c r="H114" s="3">
        <f t="shared" si="4"/>
        <v>0</v>
      </c>
      <c r="I114" s="210">
        <v>5533333.333333333</v>
      </c>
      <c r="J114" s="156">
        <v>66400000</v>
      </c>
      <c r="K114" s="3">
        <f t="shared" si="5"/>
        <v>0</v>
      </c>
    </row>
    <row r="115" spans="2:11" ht="20.25">
      <c r="B115" s="87">
        <v>312</v>
      </c>
      <c r="C115" s="236" t="s">
        <v>563</v>
      </c>
      <c r="D115" s="80">
        <f>+IFERROR(VLOOKUP(B115,'DIN PARTIDA'!C:D,2,FALSE),0)</f>
        <v>12850</v>
      </c>
      <c r="E115" s="222"/>
      <c r="F115" t="str">
        <f t="shared" si="3"/>
        <v>3</v>
      </c>
      <c r="G115" s="3">
        <v>12850</v>
      </c>
      <c r="H115" s="3">
        <f t="shared" si="4"/>
        <v>0</v>
      </c>
      <c r="I115" s="210">
        <v>1070.8333333333333</v>
      </c>
      <c r="J115" s="1">
        <v>12850</v>
      </c>
      <c r="K115" s="3">
        <f t="shared" si="5"/>
        <v>0</v>
      </c>
    </row>
    <row r="116" spans="2:11" ht="20.25">
      <c r="B116" s="87">
        <v>313</v>
      </c>
      <c r="C116" s="236" t="s">
        <v>564</v>
      </c>
      <c r="D116" s="80">
        <f>+IFERROR(VLOOKUP(B116,'DIN PARTIDA'!C:D,2,FALSE),0)</f>
        <v>33996</v>
      </c>
      <c r="E116" s="222"/>
      <c r="F116" t="str">
        <f t="shared" si="3"/>
        <v>3</v>
      </c>
      <c r="G116" s="3">
        <v>33996</v>
      </c>
      <c r="H116" s="3">
        <f t="shared" si="4"/>
        <v>0</v>
      </c>
      <c r="I116" s="210">
        <v>2833</v>
      </c>
      <c r="J116" s="1">
        <v>33996</v>
      </c>
      <c r="K116" s="3">
        <f t="shared" si="5"/>
        <v>0</v>
      </c>
    </row>
    <row r="117" spans="2:11" ht="20.25">
      <c r="B117" s="87">
        <v>314</v>
      </c>
      <c r="C117" s="236" t="s">
        <v>565</v>
      </c>
      <c r="D117" s="80">
        <f>+IFERROR(VLOOKUP(B117,'DIN PARTIDA'!C:D,2,FALSE),0)</f>
        <v>350000</v>
      </c>
      <c r="E117" s="222"/>
      <c r="F117" t="str">
        <f t="shared" si="3"/>
        <v>3</v>
      </c>
      <c r="G117" s="3">
        <v>350000</v>
      </c>
      <c r="H117" s="3">
        <f t="shared" si="4"/>
        <v>0</v>
      </c>
      <c r="I117" s="210">
        <v>29166.666666666668</v>
      </c>
      <c r="J117" s="1">
        <v>350000</v>
      </c>
      <c r="K117" s="3">
        <f t="shared" si="5"/>
        <v>0</v>
      </c>
    </row>
    <row r="118" spans="2:11" ht="20.25">
      <c r="B118" s="87">
        <v>315</v>
      </c>
      <c r="C118" s="236" t="s">
        <v>566</v>
      </c>
      <c r="D118" s="80">
        <f>+IFERROR(VLOOKUP(B118,'DIN PARTIDA'!C:D,2,FALSE),0)</f>
        <v>0</v>
      </c>
      <c r="E118" s="222"/>
      <c r="F118" t="str">
        <f t="shared" si="3"/>
        <v>3</v>
      </c>
      <c r="G118">
        <v>0</v>
      </c>
      <c r="H118" s="3">
        <f t="shared" si="4"/>
        <v>0</v>
      </c>
      <c r="I118" s="210">
        <v>0</v>
      </c>
      <c r="J118" s="1">
        <v>0</v>
      </c>
      <c r="K118" s="3">
        <f t="shared" si="5"/>
        <v>0</v>
      </c>
    </row>
    <row r="119" spans="2:11" ht="20.25">
      <c r="B119" s="87">
        <v>316</v>
      </c>
      <c r="C119" s="236" t="s">
        <v>567</v>
      </c>
      <c r="D119" s="80">
        <f>+IFERROR(VLOOKUP(B119,'DIN PARTIDA'!C:D,2,FALSE),0)</f>
        <v>0</v>
      </c>
      <c r="E119" s="222"/>
      <c r="F119" t="str">
        <f t="shared" si="3"/>
        <v>3</v>
      </c>
      <c r="G119">
        <v>0</v>
      </c>
      <c r="H119" s="3">
        <f t="shared" si="4"/>
        <v>0</v>
      </c>
      <c r="I119" s="210">
        <v>0</v>
      </c>
      <c r="J119" s="1">
        <v>0</v>
      </c>
      <c r="K119" s="3">
        <f t="shared" si="5"/>
        <v>0</v>
      </c>
    </row>
    <row r="120" spans="2:11" ht="33.75">
      <c r="B120" s="87">
        <v>317</v>
      </c>
      <c r="C120" s="236" t="s">
        <v>568</v>
      </c>
      <c r="D120" s="80">
        <f>+IFERROR(VLOOKUP(B120,'DIN PARTIDA'!C:D,2,FALSE),0)</f>
        <v>1200000</v>
      </c>
      <c r="E120" s="222"/>
      <c r="F120" t="str">
        <f t="shared" si="3"/>
        <v>3</v>
      </c>
      <c r="G120" s="3">
        <v>1200000</v>
      </c>
      <c r="H120" s="3">
        <f t="shared" si="4"/>
        <v>0</v>
      </c>
      <c r="I120" s="210">
        <v>100000</v>
      </c>
      <c r="J120" s="1">
        <v>1200000</v>
      </c>
      <c r="K120" s="3">
        <f t="shared" si="5"/>
        <v>0</v>
      </c>
    </row>
    <row r="121" spans="2:11" ht="20.25">
      <c r="B121" s="87">
        <v>318</v>
      </c>
      <c r="C121" s="236" t="s">
        <v>569</v>
      </c>
      <c r="D121" s="80">
        <f>+IFERROR(VLOOKUP(B121,'DIN PARTIDA'!C:D,2,FALSE),0)</f>
        <v>0</v>
      </c>
      <c r="E121" s="222"/>
      <c r="F121" t="str">
        <f t="shared" si="3"/>
        <v>3</v>
      </c>
      <c r="G121">
        <v>0</v>
      </c>
      <c r="H121" s="3">
        <f t="shared" si="4"/>
        <v>0</v>
      </c>
      <c r="I121" s="210">
        <v>0</v>
      </c>
      <c r="J121" s="1">
        <v>0</v>
      </c>
      <c r="K121" s="3">
        <f t="shared" si="5"/>
        <v>0</v>
      </c>
    </row>
    <row r="122" spans="2:11" ht="20.25">
      <c r="B122" s="87">
        <v>319</v>
      </c>
      <c r="C122" s="236" t="s">
        <v>570</v>
      </c>
      <c r="D122" s="80">
        <f>+IFERROR(VLOOKUP(B122,'DIN PARTIDA'!C:D,2,FALSE),0)</f>
        <v>0</v>
      </c>
      <c r="E122" s="222"/>
      <c r="F122" t="str">
        <f t="shared" si="3"/>
        <v>3</v>
      </c>
      <c r="G122">
        <v>0</v>
      </c>
      <c r="H122" s="3">
        <f t="shared" si="4"/>
        <v>0</v>
      </c>
      <c r="I122" s="210">
        <v>0</v>
      </c>
      <c r="J122" s="1">
        <v>0</v>
      </c>
      <c r="K122" s="3">
        <f t="shared" si="5"/>
        <v>0</v>
      </c>
    </row>
    <row r="123" spans="2:11" ht="17.25" customHeight="1">
      <c r="B123" s="84">
        <v>3200</v>
      </c>
      <c r="C123" s="235" t="s">
        <v>571</v>
      </c>
      <c r="D123" s="78">
        <f>+SUM(D124:D132)</f>
        <v>15740000</v>
      </c>
      <c r="E123" s="222"/>
      <c r="F123" t="str">
        <f t="shared" si="3"/>
        <v>3</v>
      </c>
      <c r="G123" s="78">
        <f>+SUM(G124:G132)</f>
        <v>11240000</v>
      </c>
      <c r="H123" s="3">
        <f t="shared" si="4"/>
        <v>-4500000</v>
      </c>
      <c r="I123" s="210">
        <v>936666.66666666663</v>
      </c>
      <c r="J123" s="1">
        <v>15740000</v>
      </c>
      <c r="K123" s="3">
        <f t="shared" si="5"/>
        <v>0</v>
      </c>
    </row>
    <row r="124" spans="2:11" ht="20.25">
      <c r="B124" s="87">
        <v>321</v>
      </c>
      <c r="C124" s="236" t="s">
        <v>572</v>
      </c>
      <c r="D124" s="80">
        <f>+IFERROR(VLOOKUP(B124,'DIN PARTIDA'!C:D,2,FALSE),0)</f>
        <v>500000</v>
      </c>
      <c r="E124" s="222"/>
      <c r="F124" t="str">
        <f t="shared" si="3"/>
        <v>3</v>
      </c>
      <c r="G124">
        <v>0</v>
      </c>
      <c r="H124" s="3">
        <f t="shared" si="4"/>
        <v>-500000</v>
      </c>
      <c r="I124" s="210">
        <v>0</v>
      </c>
      <c r="J124" s="1">
        <v>500000</v>
      </c>
      <c r="K124" s="3">
        <f t="shared" si="5"/>
        <v>0</v>
      </c>
    </row>
    <row r="125" spans="2:11" ht="20.25">
      <c r="B125" s="87">
        <v>322</v>
      </c>
      <c r="C125" s="236" t="s">
        <v>573</v>
      </c>
      <c r="D125" s="80">
        <f>+IFERROR(VLOOKUP(B125,'DIN PARTIDA'!C:D,2,FALSE),0)</f>
        <v>1476000</v>
      </c>
      <c r="E125" s="222"/>
      <c r="F125" t="str">
        <f t="shared" si="3"/>
        <v>3</v>
      </c>
      <c r="G125" s="3">
        <v>1476000</v>
      </c>
      <c r="H125" s="3">
        <f t="shared" si="4"/>
        <v>0</v>
      </c>
      <c r="I125" s="210">
        <v>123000</v>
      </c>
      <c r="J125" s="1">
        <v>1476000</v>
      </c>
      <c r="K125" s="3">
        <f t="shared" si="5"/>
        <v>0</v>
      </c>
    </row>
    <row r="126" spans="2:11" ht="33.75">
      <c r="B126" s="87">
        <v>323</v>
      </c>
      <c r="C126" s="236" t="s">
        <v>574</v>
      </c>
      <c r="D126" s="80">
        <f>+IFERROR(VLOOKUP(B126,'DIN PARTIDA'!C:D,2,FALSE),0)</f>
        <v>600000</v>
      </c>
      <c r="E126" s="222"/>
      <c r="F126" t="str">
        <f t="shared" si="3"/>
        <v>3</v>
      </c>
      <c r="G126" s="3">
        <v>600000</v>
      </c>
      <c r="H126" s="3">
        <f t="shared" si="4"/>
        <v>0</v>
      </c>
      <c r="I126" s="210">
        <v>50000</v>
      </c>
      <c r="J126" s="1">
        <v>600000</v>
      </c>
      <c r="K126" s="3">
        <f t="shared" si="5"/>
        <v>0</v>
      </c>
    </row>
    <row r="127" spans="2:11" ht="20.25">
      <c r="B127" s="87">
        <v>324</v>
      </c>
      <c r="C127" s="236" t="s">
        <v>575</v>
      </c>
      <c r="D127" s="80">
        <f>+IFERROR(VLOOKUP(B127,'DIN PARTIDA'!C:D,2,FALSE),0)</f>
        <v>0</v>
      </c>
      <c r="E127" s="222"/>
      <c r="F127" t="str">
        <f t="shared" si="3"/>
        <v>3</v>
      </c>
      <c r="G127">
        <v>0</v>
      </c>
      <c r="H127" s="3">
        <f t="shared" si="4"/>
        <v>0</v>
      </c>
      <c r="I127" s="210">
        <v>0</v>
      </c>
      <c r="J127" s="1">
        <v>0</v>
      </c>
      <c r="K127" s="3">
        <f t="shared" si="5"/>
        <v>0</v>
      </c>
    </row>
    <row r="128" spans="2:11" ht="20.25">
      <c r="B128" s="87">
        <v>325</v>
      </c>
      <c r="C128" s="236" t="s">
        <v>576</v>
      </c>
      <c r="D128" s="80">
        <f>+IFERROR(VLOOKUP(B128,'DIN PARTIDA'!C:D,2,FALSE),0)</f>
        <v>1100000</v>
      </c>
      <c r="E128" s="222"/>
      <c r="F128" t="str">
        <f t="shared" si="3"/>
        <v>3</v>
      </c>
      <c r="G128" s="3">
        <v>1100000</v>
      </c>
      <c r="H128" s="3">
        <f t="shared" si="4"/>
        <v>0</v>
      </c>
      <c r="I128" s="210">
        <v>91666.666666666672</v>
      </c>
      <c r="J128" s="1">
        <v>1100000</v>
      </c>
      <c r="K128" s="3">
        <f t="shared" si="5"/>
        <v>0</v>
      </c>
    </row>
    <row r="129" spans="2:11" ht="20.25">
      <c r="B129" s="87">
        <v>326</v>
      </c>
      <c r="C129" s="236" t="s">
        <v>577</v>
      </c>
      <c r="D129" s="80">
        <f>+IFERROR(VLOOKUP(B129,'DIN PARTIDA'!C:D,2,FALSE),0)</f>
        <v>8064000</v>
      </c>
      <c r="E129" s="222"/>
      <c r="F129" t="str">
        <f t="shared" si="3"/>
        <v>3</v>
      </c>
      <c r="G129" s="3">
        <v>8064000</v>
      </c>
      <c r="H129" s="3">
        <f t="shared" si="4"/>
        <v>0</v>
      </c>
      <c r="I129" s="210">
        <v>672000</v>
      </c>
      <c r="J129" s="1">
        <v>8064000</v>
      </c>
      <c r="K129" s="3">
        <f t="shared" si="5"/>
        <v>0</v>
      </c>
    </row>
    <row r="130" spans="2:11" ht="20.25">
      <c r="B130" s="87">
        <v>327</v>
      </c>
      <c r="C130" s="236" t="s">
        <v>578</v>
      </c>
      <c r="D130" s="80">
        <f>+IFERROR(VLOOKUP(B130,'DIN PARTIDA'!C:D,2,FALSE),0)</f>
        <v>0</v>
      </c>
      <c r="E130" s="222"/>
      <c r="F130" t="str">
        <f t="shared" si="3"/>
        <v>3</v>
      </c>
      <c r="G130">
        <v>0</v>
      </c>
      <c r="H130" s="3">
        <f t="shared" si="4"/>
        <v>0</v>
      </c>
      <c r="I130" s="210">
        <v>0</v>
      </c>
      <c r="J130" s="1">
        <v>0</v>
      </c>
      <c r="K130" s="3">
        <f t="shared" si="5"/>
        <v>0</v>
      </c>
    </row>
    <row r="131" spans="2:11" ht="20.25">
      <c r="B131" s="87">
        <v>328</v>
      </c>
      <c r="C131" s="236" t="s">
        <v>579</v>
      </c>
      <c r="D131" s="80">
        <f>+IFERROR(VLOOKUP(B131,'DIN PARTIDA'!C:D,2,FALSE),0)</f>
        <v>4000000</v>
      </c>
      <c r="E131" s="222"/>
      <c r="F131" t="str">
        <f t="shared" si="3"/>
        <v>3</v>
      </c>
      <c r="G131">
        <v>0</v>
      </c>
      <c r="H131" s="3">
        <f t="shared" si="4"/>
        <v>-4000000</v>
      </c>
      <c r="I131" s="210">
        <v>0</v>
      </c>
      <c r="J131" s="1">
        <v>4000000</v>
      </c>
      <c r="K131" s="3">
        <f t="shared" si="5"/>
        <v>0</v>
      </c>
    </row>
    <row r="132" spans="2:11" ht="20.25">
      <c r="B132" s="87">
        <v>329</v>
      </c>
      <c r="C132" s="236" t="s">
        <v>580</v>
      </c>
      <c r="D132" s="80">
        <f>+IFERROR(VLOOKUP(B132,'DIN PARTIDA'!C:D,2,FALSE),0)</f>
        <v>0</v>
      </c>
      <c r="E132" s="222"/>
      <c r="F132" t="str">
        <f t="shared" si="3"/>
        <v>3</v>
      </c>
      <c r="G132">
        <v>0</v>
      </c>
      <c r="H132" s="3">
        <f t="shared" si="4"/>
        <v>0</v>
      </c>
      <c r="I132" s="210">
        <v>0</v>
      </c>
      <c r="J132" s="1">
        <v>0</v>
      </c>
      <c r="K132" s="3">
        <f t="shared" si="5"/>
        <v>0</v>
      </c>
    </row>
    <row r="133" spans="2:11" ht="17.25" customHeight="1">
      <c r="B133" s="84">
        <v>3300</v>
      </c>
      <c r="C133" s="235" t="s">
        <v>581</v>
      </c>
      <c r="D133" s="78">
        <f>+SUM(D134:D142)</f>
        <v>3500000</v>
      </c>
      <c r="E133" s="222"/>
      <c r="F133" t="str">
        <f t="shared" si="3"/>
        <v>3</v>
      </c>
      <c r="G133" s="78">
        <f>+SUM(G134:G142)</f>
        <v>1600000</v>
      </c>
      <c r="H133" s="3">
        <f t="shared" si="4"/>
        <v>-1900000</v>
      </c>
      <c r="I133" s="210">
        <v>133333.33333333334</v>
      </c>
      <c r="J133" s="1">
        <v>3500000</v>
      </c>
      <c r="K133" s="3">
        <f t="shared" si="5"/>
        <v>0</v>
      </c>
    </row>
    <row r="134" spans="2:11" ht="20.25">
      <c r="B134" s="87">
        <v>331</v>
      </c>
      <c r="C134" s="236" t="s">
        <v>582</v>
      </c>
      <c r="D134" s="80">
        <f>+IFERROR(VLOOKUP(B134,'DIN PARTIDA'!C:D,2,FALSE),0)</f>
        <v>1500000</v>
      </c>
      <c r="E134" s="222"/>
      <c r="F134" t="str">
        <f t="shared" si="3"/>
        <v>3</v>
      </c>
      <c r="G134" s="3">
        <v>900000</v>
      </c>
      <c r="H134" s="3">
        <f t="shared" si="4"/>
        <v>-600000</v>
      </c>
      <c r="I134" s="210">
        <v>75000</v>
      </c>
      <c r="J134" s="1">
        <v>1500000</v>
      </c>
      <c r="K134" s="3">
        <f t="shared" si="5"/>
        <v>0</v>
      </c>
    </row>
    <row r="135" spans="2:11" ht="33.75">
      <c r="B135" s="87">
        <v>332</v>
      </c>
      <c r="C135" s="236" t="s">
        <v>583</v>
      </c>
      <c r="D135" s="80">
        <f>+IFERROR(VLOOKUP(B135,'DIN PARTIDA'!C:D,2,FALSE),0)</f>
        <v>0</v>
      </c>
      <c r="E135" s="222"/>
      <c r="F135" t="str">
        <f t="shared" si="3"/>
        <v>3</v>
      </c>
      <c r="G135">
        <v>0</v>
      </c>
      <c r="H135" s="3">
        <f t="shared" si="4"/>
        <v>0</v>
      </c>
      <c r="I135" s="210">
        <v>0</v>
      </c>
      <c r="J135" s="1">
        <v>0</v>
      </c>
      <c r="K135" s="3">
        <f t="shared" si="5"/>
        <v>0</v>
      </c>
    </row>
    <row r="136" spans="2:11" ht="33.75">
      <c r="B136" s="87">
        <v>333</v>
      </c>
      <c r="C136" s="236" t="s">
        <v>584</v>
      </c>
      <c r="D136" s="80">
        <f>+IFERROR(VLOOKUP(B136,'DIN PARTIDA'!C:D,2,FALSE),0)</f>
        <v>1500000</v>
      </c>
      <c r="E136" s="222"/>
      <c r="F136" t="str">
        <f t="shared" ref="F136:F199" si="6">+MID(B136,1,1)</f>
        <v>3</v>
      </c>
      <c r="G136" s="3">
        <v>200000</v>
      </c>
      <c r="H136" s="3">
        <f t="shared" ref="H136:H199" si="7">+G136-D136</f>
        <v>-1300000</v>
      </c>
      <c r="I136" s="210">
        <v>16666.666666666668</v>
      </c>
      <c r="J136" s="1">
        <v>1500000</v>
      </c>
      <c r="K136" s="3">
        <f t="shared" ref="K136:K199" si="8">+J136-D136</f>
        <v>0</v>
      </c>
    </row>
    <row r="137" spans="2:11" ht="20.25">
      <c r="B137" s="87">
        <v>334</v>
      </c>
      <c r="C137" s="236" t="s">
        <v>585</v>
      </c>
      <c r="D137" s="80">
        <f>+IFERROR(VLOOKUP(B137,'DIN PARTIDA'!C:D,2,FALSE),0)</f>
        <v>500000</v>
      </c>
      <c r="E137" s="222"/>
      <c r="F137" t="str">
        <f t="shared" si="6"/>
        <v>3</v>
      </c>
      <c r="G137" s="3">
        <v>500000</v>
      </c>
      <c r="H137" s="3">
        <f t="shared" si="7"/>
        <v>0</v>
      </c>
      <c r="I137" s="210">
        <v>41666.666666666664</v>
      </c>
      <c r="J137" s="1">
        <v>500000</v>
      </c>
      <c r="K137" s="3">
        <f t="shared" si="8"/>
        <v>0</v>
      </c>
    </row>
    <row r="138" spans="2:11" ht="20.25">
      <c r="B138" s="87">
        <v>335</v>
      </c>
      <c r="C138" s="236" t="s">
        <v>586</v>
      </c>
      <c r="D138" s="80">
        <f>+IFERROR(VLOOKUP(B138,'DIN PARTIDA'!C:D,2,FALSE),0)</f>
        <v>0</v>
      </c>
      <c r="E138" s="222"/>
      <c r="F138" t="str">
        <f t="shared" si="6"/>
        <v>3</v>
      </c>
      <c r="G138">
        <v>0</v>
      </c>
      <c r="H138" s="3">
        <f t="shared" si="7"/>
        <v>0</v>
      </c>
      <c r="I138" s="210">
        <v>0</v>
      </c>
      <c r="J138" s="1">
        <v>0</v>
      </c>
      <c r="K138" s="3">
        <f t="shared" si="8"/>
        <v>0</v>
      </c>
    </row>
    <row r="139" spans="2:11" ht="20.25">
      <c r="B139" s="87">
        <v>336</v>
      </c>
      <c r="C139" s="236" t="s">
        <v>587</v>
      </c>
      <c r="D139" s="80">
        <f>+IFERROR(VLOOKUP(B139,'DIN PARTIDA'!C:D,2,FALSE),0)</f>
        <v>0</v>
      </c>
      <c r="E139" s="222"/>
      <c r="F139" t="str">
        <f t="shared" si="6"/>
        <v>3</v>
      </c>
      <c r="G139">
        <v>0</v>
      </c>
      <c r="H139" s="3">
        <f t="shared" si="7"/>
        <v>0</v>
      </c>
      <c r="I139" s="210">
        <v>0</v>
      </c>
      <c r="J139" s="1">
        <v>0</v>
      </c>
      <c r="K139" s="3">
        <f t="shared" si="8"/>
        <v>0</v>
      </c>
    </row>
    <row r="140" spans="2:11" ht="20.25">
      <c r="B140" s="87">
        <v>337</v>
      </c>
      <c r="C140" s="236" t="s">
        <v>588</v>
      </c>
      <c r="D140" s="80">
        <f>+IFERROR(VLOOKUP(B140,'DIN PARTIDA'!C:D,2,FALSE),0)</f>
        <v>0</v>
      </c>
      <c r="E140" s="222"/>
      <c r="F140" t="str">
        <f t="shared" si="6"/>
        <v>3</v>
      </c>
      <c r="G140">
        <v>0</v>
      </c>
      <c r="H140" s="3">
        <f t="shared" si="7"/>
        <v>0</v>
      </c>
      <c r="I140" s="210">
        <v>0</v>
      </c>
      <c r="J140" s="1">
        <v>0</v>
      </c>
      <c r="K140" s="3">
        <f t="shared" si="8"/>
        <v>0</v>
      </c>
    </row>
    <row r="141" spans="2:11" ht="20.25">
      <c r="B141" s="87">
        <v>338</v>
      </c>
      <c r="C141" s="236" t="s">
        <v>589</v>
      </c>
      <c r="D141" s="80">
        <f>+IFERROR(VLOOKUP(B141,'DIN PARTIDA'!C:D,2,FALSE),0)</f>
        <v>0</v>
      </c>
      <c r="E141" s="222"/>
      <c r="F141" t="str">
        <f t="shared" si="6"/>
        <v>3</v>
      </c>
      <c r="G141">
        <v>0</v>
      </c>
      <c r="H141" s="3">
        <f t="shared" si="7"/>
        <v>0</v>
      </c>
      <c r="I141" s="210">
        <v>0</v>
      </c>
      <c r="J141" s="1">
        <v>0</v>
      </c>
      <c r="K141" s="3">
        <f t="shared" si="8"/>
        <v>0</v>
      </c>
    </row>
    <row r="142" spans="2:11" ht="20.25">
      <c r="B142" s="87">
        <v>339</v>
      </c>
      <c r="C142" s="236" t="s">
        <v>590</v>
      </c>
      <c r="D142" s="80">
        <f>+IFERROR(VLOOKUP(B142,'DIN PARTIDA'!C:D,2,FALSE),0)</f>
        <v>0</v>
      </c>
      <c r="E142" s="222"/>
      <c r="F142" t="str">
        <f t="shared" si="6"/>
        <v>3</v>
      </c>
      <c r="G142">
        <v>0</v>
      </c>
      <c r="H142" s="3">
        <f t="shared" si="7"/>
        <v>0</v>
      </c>
      <c r="I142" s="210">
        <v>0</v>
      </c>
      <c r="J142" s="1">
        <v>0</v>
      </c>
      <c r="K142" s="3">
        <f t="shared" si="8"/>
        <v>0</v>
      </c>
    </row>
    <row r="143" spans="2:11" ht="17.25" customHeight="1">
      <c r="B143" s="84">
        <v>3400</v>
      </c>
      <c r="C143" s="235" t="s">
        <v>591</v>
      </c>
      <c r="D143" s="78">
        <f>+SUM(D144:D152)</f>
        <v>1825000</v>
      </c>
      <c r="E143" s="222"/>
      <c r="F143" t="str">
        <f t="shared" si="6"/>
        <v>3</v>
      </c>
      <c r="G143" s="78">
        <f>+SUM(G144:G152)</f>
        <v>1825000</v>
      </c>
      <c r="H143" s="3">
        <f t="shared" si="7"/>
        <v>0</v>
      </c>
      <c r="I143" s="210">
        <v>152083.33333333334</v>
      </c>
      <c r="J143" s="1">
        <v>1825000</v>
      </c>
      <c r="K143" s="3">
        <f t="shared" si="8"/>
        <v>0</v>
      </c>
    </row>
    <row r="144" spans="2:11" ht="20.25">
      <c r="B144" s="87">
        <v>341</v>
      </c>
      <c r="C144" s="236" t="s">
        <v>592</v>
      </c>
      <c r="D144" s="80">
        <f>+IFERROR(VLOOKUP(B144,'DIN PARTIDA'!C:D,2,FALSE),0)</f>
        <v>75000</v>
      </c>
      <c r="E144" s="222"/>
      <c r="F144" t="str">
        <f t="shared" si="6"/>
        <v>3</v>
      </c>
      <c r="G144" s="3">
        <v>75000</v>
      </c>
      <c r="H144" s="3">
        <f t="shared" si="7"/>
        <v>0</v>
      </c>
      <c r="I144" s="210">
        <v>6250</v>
      </c>
      <c r="J144" s="1">
        <v>75000</v>
      </c>
      <c r="K144" s="3">
        <f t="shared" si="8"/>
        <v>0</v>
      </c>
    </row>
    <row r="145" spans="2:11" ht="20.25">
      <c r="B145" s="87">
        <v>342</v>
      </c>
      <c r="C145" s="236" t="s">
        <v>593</v>
      </c>
      <c r="D145" s="80">
        <f>+IFERROR(VLOOKUP(B145,'DIN PARTIDA'!C:D,2,FALSE),0)</f>
        <v>150000</v>
      </c>
      <c r="E145" s="222"/>
      <c r="F145" t="str">
        <f t="shared" si="6"/>
        <v>3</v>
      </c>
      <c r="G145" s="3">
        <v>150000</v>
      </c>
      <c r="H145" s="3">
        <f t="shared" si="7"/>
        <v>0</v>
      </c>
      <c r="I145" s="210">
        <v>12500</v>
      </c>
      <c r="J145" s="1">
        <v>150000</v>
      </c>
      <c r="K145" s="3">
        <f t="shared" si="8"/>
        <v>0</v>
      </c>
    </row>
    <row r="146" spans="2:11" ht="20.25">
      <c r="B146" s="87">
        <v>343</v>
      </c>
      <c r="C146" s="236" t="s">
        <v>594</v>
      </c>
      <c r="D146" s="80">
        <f>+IFERROR(VLOOKUP(B146,'DIN PARTIDA'!C:D,2,FALSE),0)</f>
        <v>0</v>
      </c>
      <c r="E146" s="222"/>
      <c r="F146" t="str">
        <f t="shared" si="6"/>
        <v>3</v>
      </c>
      <c r="G146">
        <v>0</v>
      </c>
      <c r="H146" s="3">
        <f t="shared" si="7"/>
        <v>0</v>
      </c>
      <c r="I146" s="210">
        <v>0</v>
      </c>
      <c r="J146" s="1">
        <v>0</v>
      </c>
      <c r="K146" s="3">
        <f t="shared" si="8"/>
        <v>0</v>
      </c>
    </row>
    <row r="147" spans="2:11" ht="20.25">
      <c r="B147" s="87">
        <v>344</v>
      </c>
      <c r="C147" s="236" t="s">
        <v>595</v>
      </c>
      <c r="D147" s="80">
        <f>+IFERROR(VLOOKUP(B147,'DIN PARTIDA'!C:D,2,FALSE),0)</f>
        <v>100000</v>
      </c>
      <c r="E147" s="222"/>
      <c r="F147" t="str">
        <f t="shared" si="6"/>
        <v>3</v>
      </c>
      <c r="G147" s="3">
        <v>100000</v>
      </c>
      <c r="H147" s="3">
        <f t="shared" si="7"/>
        <v>0</v>
      </c>
      <c r="I147" s="210">
        <v>8333.3333333333339</v>
      </c>
      <c r="J147" s="1">
        <v>100000</v>
      </c>
      <c r="K147" s="3">
        <f t="shared" si="8"/>
        <v>0</v>
      </c>
    </row>
    <row r="148" spans="2:11" ht="20.25">
      <c r="B148" s="87">
        <v>345</v>
      </c>
      <c r="C148" s="236" t="s">
        <v>596</v>
      </c>
      <c r="D148" s="80">
        <f>+IFERROR(VLOOKUP(B148,'DIN PARTIDA'!C:D,2,FALSE),0)</f>
        <v>1500000</v>
      </c>
      <c r="E148" s="222"/>
      <c r="F148" t="str">
        <f t="shared" si="6"/>
        <v>3</v>
      </c>
      <c r="G148" s="3">
        <v>1500000</v>
      </c>
      <c r="H148" s="3">
        <f t="shared" si="7"/>
        <v>0</v>
      </c>
      <c r="I148" s="210">
        <v>125000</v>
      </c>
      <c r="J148" s="1">
        <v>1500000</v>
      </c>
      <c r="K148" s="3">
        <f t="shared" si="8"/>
        <v>0</v>
      </c>
    </row>
    <row r="149" spans="2:11" ht="20.25">
      <c r="B149" s="87">
        <v>346</v>
      </c>
      <c r="C149" s="236" t="s">
        <v>597</v>
      </c>
      <c r="D149" s="80">
        <f>+IFERROR(VLOOKUP(B149,'DIN PARTIDA'!C:D,2,FALSE),0)</f>
        <v>0</v>
      </c>
      <c r="E149" s="222"/>
      <c r="F149" t="str">
        <f t="shared" si="6"/>
        <v>3</v>
      </c>
      <c r="G149">
        <v>0</v>
      </c>
      <c r="H149" s="3">
        <f t="shared" si="7"/>
        <v>0</v>
      </c>
      <c r="I149" s="210">
        <v>0</v>
      </c>
      <c r="J149" s="1">
        <v>0</v>
      </c>
      <c r="K149" s="3">
        <f t="shared" si="8"/>
        <v>0</v>
      </c>
    </row>
    <row r="150" spans="2:11" ht="20.25">
      <c r="B150" s="87">
        <v>347</v>
      </c>
      <c r="C150" s="236" t="s">
        <v>598</v>
      </c>
      <c r="D150" s="80">
        <f>+IFERROR(VLOOKUP(B150,'DIN PARTIDA'!C:D,2,FALSE),0)</f>
        <v>0</v>
      </c>
      <c r="E150" s="222"/>
      <c r="F150" t="str">
        <f t="shared" si="6"/>
        <v>3</v>
      </c>
      <c r="G150">
        <v>0</v>
      </c>
      <c r="H150" s="3">
        <f t="shared" si="7"/>
        <v>0</v>
      </c>
      <c r="I150" s="210">
        <v>0</v>
      </c>
      <c r="J150" s="1">
        <v>0</v>
      </c>
      <c r="K150" s="3">
        <f t="shared" si="8"/>
        <v>0</v>
      </c>
    </row>
    <row r="151" spans="2:11" ht="20.25">
      <c r="B151" s="87">
        <v>348</v>
      </c>
      <c r="C151" s="236" t="s">
        <v>599</v>
      </c>
      <c r="D151" s="80">
        <f>+IFERROR(VLOOKUP(B151,'DIN PARTIDA'!C:D,2,FALSE),0)</f>
        <v>0</v>
      </c>
      <c r="E151" s="222"/>
      <c r="F151" t="str">
        <f t="shared" si="6"/>
        <v>3</v>
      </c>
      <c r="G151">
        <v>0</v>
      </c>
      <c r="H151" s="3">
        <f t="shared" si="7"/>
        <v>0</v>
      </c>
      <c r="I151" s="210">
        <v>0</v>
      </c>
      <c r="J151" s="1">
        <v>0</v>
      </c>
      <c r="K151" s="3">
        <f t="shared" si="8"/>
        <v>0</v>
      </c>
    </row>
    <row r="152" spans="2:11" ht="20.25">
      <c r="B152" s="87">
        <v>349</v>
      </c>
      <c r="C152" s="236" t="s">
        <v>600</v>
      </c>
      <c r="D152" s="80">
        <f>+IFERROR(VLOOKUP(B152,'DIN PARTIDA'!C:D,2,FALSE),0)</f>
        <v>0</v>
      </c>
      <c r="E152" s="222"/>
      <c r="F152" t="str">
        <f t="shared" si="6"/>
        <v>3</v>
      </c>
      <c r="G152">
        <v>0</v>
      </c>
      <c r="H152" s="3">
        <f t="shared" si="7"/>
        <v>0</v>
      </c>
      <c r="I152" s="210">
        <v>0</v>
      </c>
      <c r="J152" s="1">
        <v>0</v>
      </c>
      <c r="K152" s="3">
        <f t="shared" si="8"/>
        <v>0</v>
      </c>
    </row>
    <row r="153" spans="2:11" ht="17.25" customHeight="1">
      <c r="B153" s="84">
        <v>3500</v>
      </c>
      <c r="C153" s="235" t="s">
        <v>601</v>
      </c>
      <c r="D153" s="78">
        <f>+SUM(D154:D162)</f>
        <v>61990000</v>
      </c>
      <c r="E153" s="222"/>
      <c r="F153" t="str">
        <f t="shared" si="6"/>
        <v>3</v>
      </c>
      <c r="G153" s="78">
        <f>+SUM(G154:G162)</f>
        <v>61990000</v>
      </c>
      <c r="H153" s="3">
        <f t="shared" si="7"/>
        <v>0</v>
      </c>
      <c r="I153" s="210">
        <v>5165833.333333333</v>
      </c>
      <c r="J153" s="1">
        <v>61990000</v>
      </c>
      <c r="K153" s="3">
        <f t="shared" si="8"/>
        <v>0</v>
      </c>
    </row>
    <row r="154" spans="2:11" ht="20.25">
      <c r="B154" s="87">
        <v>351</v>
      </c>
      <c r="C154" s="236" t="s">
        <v>602</v>
      </c>
      <c r="D154" s="80">
        <f>+IFERROR(VLOOKUP(B154,'DIN PARTIDA'!C:D,2,FALSE),0)</f>
        <v>1000000</v>
      </c>
      <c r="E154" s="222"/>
      <c r="F154" t="str">
        <f t="shared" si="6"/>
        <v>3</v>
      </c>
      <c r="G154" s="3">
        <v>1000000</v>
      </c>
      <c r="H154" s="3">
        <f t="shared" si="7"/>
        <v>0</v>
      </c>
      <c r="I154" s="210">
        <v>83333.333333333328</v>
      </c>
      <c r="J154" s="1">
        <v>1000000</v>
      </c>
      <c r="K154" s="3">
        <f t="shared" si="8"/>
        <v>0</v>
      </c>
    </row>
    <row r="155" spans="2:11" ht="33.75">
      <c r="B155" s="87">
        <v>352</v>
      </c>
      <c r="C155" s="236" t="s">
        <v>603</v>
      </c>
      <c r="D155" s="80">
        <f>+IFERROR(VLOOKUP(B155,'DIN PARTIDA'!C:D,2,FALSE),0)</f>
        <v>2000000</v>
      </c>
      <c r="E155" s="222"/>
      <c r="F155" t="str">
        <f t="shared" si="6"/>
        <v>3</v>
      </c>
      <c r="G155" s="3">
        <v>2000000</v>
      </c>
      <c r="H155" s="3">
        <f t="shared" si="7"/>
        <v>0</v>
      </c>
      <c r="I155" s="210">
        <v>166666.66666666666</v>
      </c>
      <c r="J155" s="1">
        <v>2000000</v>
      </c>
      <c r="K155" s="3">
        <f t="shared" si="8"/>
        <v>0</v>
      </c>
    </row>
    <row r="156" spans="2:11" ht="33.75">
      <c r="B156" s="87">
        <v>353</v>
      </c>
      <c r="C156" s="236" t="s">
        <v>604</v>
      </c>
      <c r="D156" s="80">
        <f>+IFERROR(VLOOKUP(B156,'DIN PARTIDA'!C:D,2,FALSE),0)</f>
        <v>200000</v>
      </c>
      <c r="E156" s="222"/>
      <c r="F156" t="str">
        <f t="shared" si="6"/>
        <v>3</v>
      </c>
      <c r="G156" s="3">
        <v>200000</v>
      </c>
      <c r="H156" s="3">
        <f t="shared" si="7"/>
        <v>0</v>
      </c>
      <c r="I156" s="210">
        <v>16666.666666666668</v>
      </c>
      <c r="J156" s="1">
        <v>200000</v>
      </c>
      <c r="K156" s="3">
        <f t="shared" si="8"/>
        <v>0</v>
      </c>
    </row>
    <row r="157" spans="2:11" ht="33.75">
      <c r="B157" s="87">
        <v>354</v>
      </c>
      <c r="C157" s="236" t="s">
        <v>605</v>
      </c>
      <c r="D157" s="80">
        <f>+IFERROR(VLOOKUP(B157,'DIN PARTIDA'!C:D,2,FALSE),0)</f>
        <v>100000</v>
      </c>
      <c r="E157" s="222"/>
      <c r="F157" t="str">
        <f t="shared" si="6"/>
        <v>3</v>
      </c>
      <c r="G157" s="3">
        <v>100000</v>
      </c>
      <c r="H157" s="3">
        <f t="shared" si="7"/>
        <v>0</v>
      </c>
      <c r="I157" s="210">
        <v>8333.3333333333339</v>
      </c>
      <c r="J157" s="1">
        <v>100000</v>
      </c>
      <c r="K157" s="3">
        <f t="shared" si="8"/>
        <v>0</v>
      </c>
    </row>
    <row r="158" spans="2:11" ht="20.25">
      <c r="B158" s="87">
        <v>355</v>
      </c>
      <c r="C158" s="236" t="s">
        <v>606</v>
      </c>
      <c r="D158" s="80">
        <f>+IFERROR(VLOOKUP(B158,'DIN PARTIDA'!C:D,2,FALSE),0)</f>
        <v>450000</v>
      </c>
      <c r="E158" s="222"/>
      <c r="F158" t="str">
        <f t="shared" si="6"/>
        <v>3</v>
      </c>
      <c r="G158" s="3">
        <v>450000</v>
      </c>
      <c r="H158" s="3">
        <f t="shared" si="7"/>
        <v>0</v>
      </c>
      <c r="I158" s="210">
        <v>37500</v>
      </c>
      <c r="J158" s="1">
        <v>450000</v>
      </c>
      <c r="K158" s="3">
        <f t="shared" si="8"/>
        <v>0</v>
      </c>
    </row>
    <row r="159" spans="2:11" ht="20.25">
      <c r="B159" s="87">
        <v>356</v>
      </c>
      <c r="C159" s="236" t="s">
        <v>607</v>
      </c>
      <c r="D159" s="80">
        <f>+IFERROR(VLOOKUP(B159,'DIN PARTIDA'!C:D,2,FALSE),0)</f>
        <v>100000</v>
      </c>
      <c r="E159" s="222"/>
      <c r="F159" t="str">
        <f t="shared" si="6"/>
        <v>3</v>
      </c>
      <c r="G159" s="3">
        <v>100000</v>
      </c>
      <c r="H159" s="3">
        <f t="shared" si="7"/>
        <v>0</v>
      </c>
      <c r="I159" s="210">
        <v>8333.3333333333339</v>
      </c>
      <c r="J159" s="1">
        <v>100000</v>
      </c>
      <c r="K159" s="3">
        <f t="shared" si="8"/>
        <v>0</v>
      </c>
    </row>
    <row r="160" spans="2:11" ht="33.75">
      <c r="B160" s="87">
        <v>357</v>
      </c>
      <c r="C160" s="236" t="s">
        <v>608</v>
      </c>
      <c r="D160" s="80">
        <f>+IFERROR(VLOOKUP(B160,'DIN PARTIDA'!C:D,2,FALSE),0)</f>
        <v>1000000</v>
      </c>
      <c r="E160" s="222"/>
      <c r="F160" t="str">
        <f t="shared" si="6"/>
        <v>3</v>
      </c>
      <c r="G160" s="3">
        <v>1000000</v>
      </c>
      <c r="H160" s="3">
        <f t="shared" si="7"/>
        <v>0</v>
      </c>
      <c r="I160" s="210">
        <v>83333.333333333328</v>
      </c>
      <c r="J160" s="1">
        <v>1000000</v>
      </c>
      <c r="K160" s="3">
        <f t="shared" si="8"/>
        <v>0</v>
      </c>
    </row>
    <row r="161" spans="2:11" ht="20.25">
      <c r="B161" s="87">
        <v>358</v>
      </c>
      <c r="C161" s="236" t="s">
        <v>609</v>
      </c>
      <c r="D161" s="80">
        <f>+IFERROR(VLOOKUP(B161,'DIN PARTIDA'!C:D,2,FALSE),0)</f>
        <v>56000000</v>
      </c>
      <c r="E161" s="222"/>
      <c r="F161" t="str">
        <f t="shared" si="6"/>
        <v>3</v>
      </c>
      <c r="G161" s="3">
        <v>56000000</v>
      </c>
      <c r="H161" s="3">
        <f t="shared" si="7"/>
        <v>0</v>
      </c>
      <c r="I161" s="210">
        <v>4666666.666666667</v>
      </c>
      <c r="J161" s="1">
        <v>56000000</v>
      </c>
      <c r="K161" s="3">
        <f t="shared" si="8"/>
        <v>0</v>
      </c>
    </row>
    <row r="162" spans="2:11" ht="20.25">
      <c r="B162" s="87">
        <v>359</v>
      </c>
      <c r="C162" s="236" t="s">
        <v>610</v>
      </c>
      <c r="D162" s="80">
        <f>+IFERROR(VLOOKUP(B162,'DIN PARTIDA'!C:D,2,FALSE),0)</f>
        <v>1140000</v>
      </c>
      <c r="E162" s="222"/>
      <c r="F162" t="str">
        <f t="shared" si="6"/>
        <v>3</v>
      </c>
      <c r="G162" s="3">
        <v>1140000</v>
      </c>
      <c r="H162" s="3">
        <f t="shared" si="7"/>
        <v>0</v>
      </c>
      <c r="I162" s="210">
        <v>95000</v>
      </c>
      <c r="J162" s="1">
        <v>1140000</v>
      </c>
      <c r="K162" s="3">
        <f t="shared" si="8"/>
        <v>0</v>
      </c>
    </row>
    <row r="163" spans="2:11" ht="17.25" customHeight="1">
      <c r="B163" s="84">
        <v>3600</v>
      </c>
      <c r="C163" s="235" t="s">
        <v>611</v>
      </c>
      <c r="D163" s="78">
        <f>+SUM(D164:D170)</f>
        <v>3500000</v>
      </c>
      <c r="E163" s="222"/>
      <c r="F163" t="str">
        <f t="shared" si="6"/>
        <v>3</v>
      </c>
      <c r="G163" s="78">
        <f>+SUM(G164:G170)</f>
        <v>3500000</v>
      </c>
      <c r="H163" s="3">
        <f t="shared" si="7"/>
        <v>0</v>
      </c>
      <c r="I163" s="210">
        <v>291666.66666666669</v>
      </c>
      <c r="J163" s="1">
        <v>3500000</v>
      </c>
      <c r="K163" s="3">
        <f t="shared" si="8"/>
        <v>0</v>
      </c>
    </row>
    <row r="164" spans="2:11" ht="33.75">
      <c r="B164" s="87">
        <v>361</v>
      </c>
      <c r="C164" s="236" t="s">
        <v>612</v>
      </c>
      <c r="D164" s="80">
        <f>+IFERROR(VLOOKUP(B164,'DIN PARTIDA'!C:D,2,FALSE),0)</f>
        <v>1500000</v>
      </c>
      <c r="E164" s="222"/>
      <c r="F164" t="str">
        <f t="shared" si="6"/>
        <v>3</v>
      </c>
      <c r="G164" s="3">
        <v>1500000</v>
      </c>
      <c r="H164" s="3">
        <f t="shared" si="7"/>
        <v>0</v>
      </c>
      <c r="I164" s="210">
        <v>125000</v>
      </c>
      <c r="J164" s="1">
        <v>1500000</v>
      </c>
      <c r="K164" s="3">
        <f t="shared" si="8"/>
        <v>0</v>
      </c>
    </row>
    <row r="165" spans="2:11" ht="33.75">
      <c r="B165" s="87">
        <v>362</v>
      </c>
      <c r="C165" s="236" t="s">
        <v>613</v>
      </c>
      <c r="D165" s="80">
        <f>+IFERROR(VLOOKUP(B165,'DIN PARTIDA'!C:D,2,FALSE),0)</f>
        <v>0</v>
      </c>
      <c r="E165" s="222"/>
      <c r="F165" t="str">
        <f t="shared" si="6"/>
        <v>3</v>
      </c>
      <c r="G165">
        <v>0</v>
      </c>
      <c r="H165" s="3">
        <f t="shared" si="7"/>
        <v>0</v>
      </c>
      <c r="I165" s="210">
        <v>0</v>
      </c>
      <c r="J165" s="1">
        <v>0</v>
      </c>
      <c r="K165" s="3">
        <f t="shared" si="8"/>
        <v>0</v>
      </c>
    </row>
    <row r="166" spans="2:11" ht="33.75">
      <c r="B166" s="87">
        <v>363</v>
      </c>
      <c r="C166" s="236" t="s">
        <v>614</v>
      </c>
      <c r="D166" s="80">
        <f>+IFERROR(VLOOKUP(B166,'DIN PARTIDA'!C:D,2,FALSE),0)</f>
        <v>0</v>
      </c>
      <c r="E166" s="222"/>
      <c r="F166" t="str">
        <f t="shared" si="6"/>
        <v>3</v>
      </c>
      <c r="G166">
        <v>0</v>
      </c>
      <c r="H166" s="3">
        <f t="shared" si="7"/>
        <v>0</v>
      </c>
      <c r="I166" s="210">
        <v>0</v>
      </c>
      <c r="J166" s="1">
        <v>0</v>
      </c>
      <c r="K166" s="3">
        <f t="shared" si="8"/>
        <v>0</v>
      </c>
    </row>
    <row r="167" spans="2:11" ht="20.25">
      <c r="B167" s="87">
        <v>364</v>
      </c>
      <c r="C167" s="236" t="s">
        <v>615</v>
      </c>
      <c r="D167" s="80">
        <f>+IFERROR(VLOOKUP(B167,'DIN PARTIDA'!C:D,2,FALSE),0)</f>
        <v>0</v>
      </c>
      <c r="E167" s="222"/>
      <c r="F167" t="str">
        <f t="shared" si="6"/>
        <v>3</v>
      </c>
      <c r="G167">
        <v>0</v>
      </c>
      <c r="H167" s="3">
        <f t="shared" si="7"/>
        <v>0</v>
      </c>
      <c r="I167" s="210">
        <v>0</v>
      </c>
      <c r="J167" s="1">
        <v>0</v>
      </c>
      <c r="K167" s="3">
        <f t="shared" si="8"/>
        <v>0</v>
      </c>
    </row>
    <row r="168" spans="2:11" ht="20.25">
      <c r="B168" s="87">
        <v>365</v>
      </c>
      <c r="C168" s="236" t="s">
        <v>616</v>
      </c>
      <c r="D168" s="80">
        <f>+IFERROR(VLOOKUP(B168,'DIN PARTIDA'!C:D,2,FALSE),0)</f>
        <v>0</v>
      </c>
      <c r="E168" s="222"/>
      <c r="F168" t="str">
        <f t="shared" si="6"/>
        <v>3</v>
      </c>
      <c r="G168">
        <v>0</v>
      </c>
      <c r="H168" s="3">
        <f t="shared" si="7"/>
        <v>0</v>
      </c>
      <c r="I168" s="210">
        <v>0</v>
      </c>
      <c r="J168" s="1">
        <v>0</v>
      </c>
      <c r="K168" s="3">
        <f t="shared" si="8"/>
        <v>0</v>
      </c>
    </row>
    <row r="169" spans="2:11" ht="33.75">
      <c r="B169" s="87">
        <v>366</v>
      </c>
      <c r="C169" s="236" t="s">
        <v>617</v>
      </c>
      <c r="D169" s="80">
        <f>+IFERROR(VLOOKUP(B169,'DIN PARTIDA'!C:D,2,FALSE),0)</f>
        <v>2000000</v>
      </c>
      <c r="E169" s="222"/>
      <c r="F169" t="str">
        <f t="shared" si="6"/>
        <v>3</v>
      </c>
      <c r="G169" s="3">
        <v>2000000</v>
      </c>
      <c r="H169" s="3">
        <f t="shared" si="7"/>
        <v>0</v>
      </c>
      <c r="I169" s="210">
        <v>166666.66666666666</v>
      </c>
      <c r="J169" s="1">
        <v>2000000</v>
      </c>
      <c r="K169" s="3">
        <f t="shared" si="8"/>
        <v>0</v>
      </c>
    </row>
    <row r="170" spans="2:11" ht="20.25">
      <c r="B170" s="87">
        <v>369</v>
      </c>
      <c r="C170" s="236" t="s">
        <v>618</v>
      </c>
      <c r="D170" s="80">
        <f>+IFERROR(VLOOKUP(B170,'DIN PARTIDA'!C:D,2,FALSE),0)</f>
        <v>0</v>
      </c>
      <c r="E170" s="222"/>
      <c r="F170" t="str">
        <f t="shared" si="6"/>
        <v>3</v>
      </c>
      <c r="G170">
        <v>0</v>
      </c>
      <c r="H170" s="3">
        <f t="shared" si="7"/>
        <v>0</v>
      </c>
      <c r="I170" s="210">
        <v>0</v>
      </c>
      <c r="J170" s="1">
        <v>0</v>
      </c>
      <c r="K170" s="3">
        <f t="shared" si="8"/>
        <v>0</v>
      </c>
    </row>
    <row r="171" spans="2:11" ht="17.25" customHeight="1">
      <c r="B171" s="84">
        <v>3700</v>
      </c>
      <c r="C171" s="235" t="s">
        <v>619</v>
      </c>
      <c r="D171" s="78">
        <f>+SUM(D172:D180)</f>
        <v>100000</v>
      </c>
      <c r="E171" s="222"/>
      <c r="F171" t="str">
        <f t="shared" si="6"/>
        <v>3</v>
      </c>
      <c r="G171" s="78">
        <f>+SUM(G172:G180)</f>
        <v>100000</v>
      </c>
      <c r="H171" s="3">
        <f t="shared" si="7"/>
        <v>0</v>
      </c>
      <c r="I171" s="210">
        <v>8333.3333333333339</v>
      </c>
      <c r="J171" s="1">
        <v>100000</v>
      </c>
      <c r="K171" s="3">
        <f t="shared" si="8"/>
        <v>0</v>
      </c>
    </row>
    <row r="172" spans="2:11" ht="20.25">
      <c r="B172" s="87">
        <v>371</v>
      </c>
      <c r="C172" s="236" t="s">
        <v>620</v>
      </c>
      <c r="D172" s="80">
        <f>+IFERROR(VLOOKUP(B172,'DIN PARTIDA'!C:D,2,FALSE),0)</f>
        <v>50000</v>
      </c>
      <c r="E172" s="222"/>
      <c r="F172" t="str">
        <f t="shared" si="6"/>
        <v>3</v>
      </c>
      <c r="G172" s="3">
        <v>50000</v>
      </c>
      <c r="H172" s="3">
        <f t="shared" si="7"/>
        <v>0</v>
      </c>
      <c r="I172" s="210">
        <v>4166.666666666667</v>
      </c>
      <c r="J172" s="1">
        <v>50000</v>
      </c>
      <c r="K172" s="3">
        <f t="shared" si="8"/>
        <v>0</v>
      </c>
    </row>
    <row r="173" spans="2:11" ht="20.25">
      <c r="B173" s="87">
        <v>372</v>
      </c>
      <c r="C173" s="236" t="s">
        <v>621</v>
      </c>
      <c r="D173" s="80">
        <f>+IFERROR(VLOOKUP(B173,'DIN PARTIDA'!C:D,2,FALSE),0)</f>
        <v>0</v>
      </c>
      <c r="E173" s="222"/>
      <c r="F173" t="str">
        <f t="shared" si="6"/>
        <v>3</v>
      </c>
      <c r="G173">
        <v>0</v>
      </c>
      <c r="H173" s="3">
        <f t="shared" si="7"/>
        <v>0</v>
      </c>
      <c r="I173" s="210">
        <v>0</v>
      </c>
      <c r="J173" s="1">
        <v>0</v>
      </c>
      <c r="K173" s="3">
        <f t="shared" si="8"/>
        <v>0</v>
      </c>
    </row>
    <row r="174" spans="2:11" ht="20.25">
      <c r="B174" s="87">
        <v>373</v>
      </c>
      <c r="C174" s="236" t="s">
        <v>622</v>
      </c>
      <c r="D174" s="80">
        <f>+IFERROR(VLOOKUP(B174,'DIN PARTIDA'!C:D,2,FALSE),0)</f>
        <v>0</v>
      </c>
      <c r="E174" s="222"/>
      <c r="F174" t="str">
        <f t="shared" si="6"/>
        <v>3</v>
      </c>
      <c r="G174">
        <v>0</v>
      </c>
      <c r="H174" s="3">
        <f t="shared" si="7"/>
        <v>0</v>
      </c>
      <c r="I174" s="210">
        <v>0</v>
      </c>
      <c r="J174" s="1">
        <v>0</v>
      </c>
      <c r="K174" s="3">
        <f t="shared" si="8"/>
        <v>0</v>
      </c>
    </row>
    <row r="175" spans="2:11" ht="20.25">
      <c r="B175" s="87">
        <v>374</v>
      </c>
      <c r="C175" s="236" t="s">
        <v>623</v>
      </c>
      <c r="D175" s="80">
        <f>+IFERROR(VLOOKUP(B175,'DIN PARTIDA'!C:D,2,FALSE),0)</f>
        <v>0</v>
      </c>
      <c r="E175" s="222"/>
      <c r="F175" t="str">
        <f t="shared" si="6"/>
        <v>3</v>
      </c>
      <c r="G175">
        <v>0</v>
      </c>
      <c r="H175" s="3">
        <f t="shared" si="7"/>
        <v>0</v>
      </c>
      <c r="I175" s="210">
        <v>0</v>
      </c>
      <c r="J175" s="1">
        <v>0</v>
      </c>
      <c r="K175" s="3">
        <f t="shared" si="8"/>
        <v>0</v>
      </c>
    </row>
    <row r="176" spans="2:11" ht="20.25">
      <c r="B176" s="87">
        <v>375</v>
      </c>
      <c r="C176" s="236" t="s">
        <v>624</v>
      </c>
      <c r="D176" s="80">
        <f>+IFERROR(VLOOKUP(B176,'DIN PARTIDA'!C:D,2,FALSE),0)</f>
        <v>50000</v>
      </c>
      <c r="E176" s="222"/>
      <c r="F176" t="str">
        <f t="shared" si="6"/>
        <v>3</v>
      </c>
      <c r="G176" s="3">
        <v>50000</v>
      </c>
      <c r="H176" s="3">
        <f t="shared" si="7"/>
        <v>0</v>
      </c>
      <c r="I176" s="210">
        <v>4166.666666666667</v>
      </c>
      <c r="J176" s="1">
        <v>50000</v>
      </c>
      <c r="K176" s="3">
        <f t="shared" si="8"/>
        <v>0</v>
      </c>
    </row>
    <row r="177" spans="2:11" ht="20.25">
      <c r="B177" s="87">
        <v>376</v>
      </c>
      <c r="C177" s="236" t="s">
        <v>625</v>
      </c>
      <c r="D177" s="80">
        <f>+IFERROR(VLOOKUP(B177,'DIN PARTIDA'!C:D,2,FALSE),0)</f>
        <v>0</v>
      </c>
      <c r="E177" s="222"/>
      <c r="F177" t="str">
        <f t="shared" si="6"/>
        <v>3</v>
      </c>
      <c r="G177">
        <v>0</v>
      </c>
      <c r="H177" s="3">
        <f t="shared" si="7"/>
        <v>0</v>
      </c>
      <c r="I177" s="210">
        <v>0</v>
      </c>
      <c r="J177" s="1">
        <v>0</v>
      </c>
      <c r="K177" s="3">
        <f t="shared" si="8"/>
        <v>0</v>
      </c>
    </row>
    <row r="178" spans="2:11" ht="20.25">
      <c r="B178" s="87">
        <v>377</v>
      </c>
      <c r="C178" s="236" t="s">
        <v>626</v>
      </c>
      <c r="D178" s="80">
        <f>+IFERROR(VLOOKUP(B178,'DIN PARTIDA'!C:D,2,FALSE),0)</f>
        <v>0</v>
      </c>
      <c r="E178" s="222"/>
      <c r="F178" t="str">
        <f t="shared" si="6"/>
        <v>3</v>
      </c>
      <c r="G178">
        <v>0</v>
      </c>
      <c r="H178" s="3">
        <f t="shared" si="7"/>
        <v>0</v>
      </c>
      <c r="I178" s="210">
        <v>0</v>
      </c>
      <c r="J178" s="1">
        <v>0</v>
      </c>
      <c r="K178" s="3">
        <f t="shared" si="8"/>
        <v>0</v>
      </c>
    </row>
    <row r="179" spans="2:11" ht="20.25">
      <c r="B179" s="87">
        <v>378</v>
      </c>
      <c r="C179" s="236" t="s">
        <v>627</v>
      </c>
      <c r="D179" s="80">
        <f>+IFERROR(VLOOKUP(B179,'DIN PARTIDA'!C:D,2,FALSE),0)</f>
        <v>0</v>
      </c>
      <c r="E179" s="222"/>
      <c r="F179" t="str">
        <f t="shared" si="6"/>
        <v>3</v>
      </c>
      <c r="G179">
        <v>0</v>
      </c>
      <c r="H179" s="3">
        <f t="shared" si="7"/>
        <v>0</v>
      </c>
      <c r="I179" s="210">
        <v>0</v>
      </c>
      <c r="J179" s="1">
        <v>0</v>
      </c>
      <c r="K179" s="3">
        <f t="shared" si="8"/>
        <v>0</v>
      </c>
    </row>
    <row r="180" spans="2:11" ht="20.25">
      <c r="B180" s="87">
        <v>379</v>
      </c>
      <c r="C180" s="236" t="s">
        <v>628</v>
      </c>
      <c r="D180" s="80">
        <f>+IFERROR(VLOOKUP(B180,'DIN PARTIDA'!C:D,2,FALSE),0)</f>
        <v>0</v>
      </c>
      <c r="E180" s="222"/>
      <c r="F180" t="str">
        <f t="shared" si="6"/>
        <v>3</v>
      </c>
      <c r="G180">
        <v>0</v>
      </c>
      <c r="H180" s="3">
        <f t="shared" si="7"/>
        <v>0</v>
      </c>
      <c r="I180" s="210">
        <v>0</v>
      </c>
      <c r="J180" s="1">
        <v>0</v>
      </c>
      <c r="K180" s="3">
        <f t="shared" si="8"/>
        <v>0</v>
      </c>
    </row>
    <row r="181" spans="2:11" ht="17.25" customHeight="1">
      <c r="B181" s="84">
        <v>3800</v>
      </c>
      <c r="C181" s="235" t="s">
        <v>629</v>
      </c>
      <c r="D181" s="78">
        <f>+SUM(D182:D186)</f>
        <v>1650000</v>
      </c>
      <c r="E181" s="222"/>
      <c r="F181" t="str">
        <f t="shared" si="6"/>
        <v>3</v>
      </c>
      <c r="G181" s="78">
        <f>+SUM(G182:G186)</f>
        <v>1650000</v>
      </c>
      <c r="H181" s="3">
        <f t="shared" si="7"/>
        <v>0</v>
      </c>
      <c r="I181" s="210">
        <v>137500</v>
      </c>
      <c r="J181" s="1">
        <v>1650000</v>
      </c>
      <c r="K181" s="3">
        <f t="shared" si="8"/>
        <v>0</v>
      </c>
    </row>
    <row r="182" spans="2:11" ht="20.25">
      <c r="B182" s="87">
        <v>381</v>
      </c>
      <c r="C182" s="236" t="s">
        <v>630</v>
      </c>
      <c r="D182" s="80">
        <f>+IFERROR(VLOOKUP(B182,'DIN PARTIDA'!C:D,2,FALSE),0)</f>
        <v>200000</v>
      </c>
      <c r="E182" s="222"/>
      <c r="F182" t="str">
        <f t="shared" si="6"/>
        <v>3</v>
      </c>
      <c r="G182" s="3">
        <v>200000</v>
      </c>
      <c r="H182" s="3">
        <f t="shared" si="7"/>
        <v>0</v>
      </c>
      <c r="I182" s="210">
        <v>16666.666666666668</v>
      </c>
      <c r="J182" s="1">
        <v>200000</v>
      </c>
      <c r="K182" s="3">
        <f t="shared" si="8"/>
        <v>0</v>
      </c>
    </row>
    <row r="183" spans="2:11" ht="20.25">
      <c r="B183" s="87">
        <v>382</v>
      </c>
      <c r="C183" s="236" t="s">
        <v>631</v>
      </c>
      <c r="D183" s="80">
        <f>+IFERROR(VLOOKUP(B183,'DIN PARTIDA'!C:D,2,FALSE),0)</f>
        <v>1150000</v>
      </c>
      <c r="E183" s="222"/>
      <c r="F183" t="str">
        <f t="shared" si="6"/>
        <v>3</v>
      </c>
      <c r="G183" s="3">
        <v>1150000</v>
      </c>
      <c r="H183" s="3">
        <f t="shared" si="7"/>
        <v>0</v>
      </c>
      <c r="I183" s="210">
        <v>95833.333333333328</v>
      </c>
      <c r="J183" s="1">
        <v>1150000</v>
      </c>
      <c r="K183" s="3">
        <f t="shared" si="8"/>
        <v>0</v>
      </c>
    </row>
    <row r="184" spans="2:11" ht="20.25">
      <c r="B184" s="87">
        <v>383</v>
      </c>
      <c r="C184" s="236" t="s">
        <v>632</v>
      </c>
      <c r="D184" s="80">
        <f>+IFERROR(VLOOKUP(B184,'DIN PARTIDA'!C:D,2,FALSE),0)</f>
        <v>100000</v>
      </c>
      <c r="E184" s="222"/>
      <c r="F184" t="str">
        <f t="shared" si="6"/>
        <v>3</v>
      </c>
      <c r="G184" s="3">
        <v>100000</v>
      </c>
      <c r="H184" s="3">
        <f t="shared" si="7"/>
        <v>0</v>
      </c>
      <c r="I184" s="210">
        <v>8333.3333333333339</v>
      </c>
      <c r="J184" s="1">
        <v>100000</v>
      </c>
      <c r="K184" s="3">
        <f t="shared" si="8"/>
        <v>0</v>
      </c>
    </row>
    <row r="185" spans="2:11" ht="20.25">
      <c r="B185" s="87">
        <v>384</v>
      </c>
      <c r="C185" s="236" t="s">
        <v>633</v>
      </c>
      <c r="D185" s="80">
        <f>+IFERROR(VLOOKUP(B185,'DIN PARTIDA'!C:D,2,FALSE),0)</f>
        <v>100000</v>
      </c>
      <c r="E185" s="222"/>
      <c r="F185" t="str">
        <f t="shared" si="6"/>
        <v>3</v>
      </c>
      <c r="G185" s="3">
        <v>100000</v>
      </c>
      <c r="H185" s="3">
        <f t="shared" si="7"/>
        <v>0</v>
      </c>
      <c r="I185" s="210">
        <v>8333.3333333333339</v>
      </c>
      <c r="J185" s="1">
        <v>100000</v>
      </c>
      <c r="K185" s="3">
        <f t="shared" si="8"/>
        <v>0</v>
      </c>
    </row>
    <row r="186" spans="2:11" ht="20.25">
      <c r="B186" s="87">
        <v>385</v>
      </c>
      <c r="C186" s="236" t="s">
        <v>634</v>
      </c>
      <c r="D186" s="80">
        <f>+IFERROR(VLOOKUP(B186,'DIN PARTIDA'!C:D,2,FALSE),0)</f>
        <v>100000</v>
      </c>
      <c r="E186" s="222"/>
      <c r="F186" t="str">
        <f t="shared" si="6"/>
        <v>3</v>
      </c>
      <c r="G186" s="3">
        <v>100000</v>
      </c>
      <c r="H186" s="3">
        <f t="shared" si="7"/>
        <v>0</v>
      </c>
      <c r="I186" s="210">
        <v>8333.3333333333339</v>
      </c>
      <c r="J186" s="1">
        <v>100000</v>
      </c>
      <c r="K186" s="3">
        <f t="shared" si="8"/>
        <v>0</v>
      </c>
    </row>
    <row r="187" spans="2:11" ht="17.25" customHeight="1">
      <c r="B187" s="84">
        <v>3900</v>
      </c>
      <c r="C187" s="235" t="s">
        <v>635</v>
      </c>
      <c r="D187" s="78">
        <f>+SUM(D188:D194)</f>
        <v>29449999.999999989</v>
      </c>
      <c r="E187" s="222"/>
      <c r="F187" t="str">
        <f t="shared" si="6"/>
        <v>3</v>
      </c>
      <c r="G187" s="78">
        <f>+SUM(G188:G194)</f>
        <v>7450000</v>
      </c>
      <c r="H187" s="3">
        <f t="shared" si="7"/>
        <v>-21999999.999999989</v>
      </c>
      <c r="I187" s="210">
        <v>2454166.6666666656</v>
      </c>
      <c r="J187" s="1">
        <v>29449999.999999989</v>
      </c>
      <c r="K187" s="3">
        <f t="shared" si="8"/>
        <v>0</v>
      </c>
    </row>
    <row r="188" spans="2:11" ht="20.25">
      <c r="B188" s="87">
        <v>391</v>
      </c>
      <c r="C188" s="236" t="s">
        <v>636</v>
      </c>
      <c r="D188" s="80">
        <f>+IFERROR(VLOOKUP(B188,'DIN PARTIDA'!C:D,2,FALSE),0)</f>
        <v>750000</v>
      </c>
      <c r="E188" s="222"/>
      <c r="F188" t="str">
        <f t="shared" si="6"/>
        <v>3</v>
      </c>
      <c r="G188" s="3">
        <v>750000</v>
      </c>
      <c r="H188" s="3">
        <f t="shared" si="7"/>
        <v>0</v>
      </c>
      <c r="I188" s="210">
        <v>62500</v>
      </c>
      <c r="J188" s="1">
        <v>750000</v>
      </c>
      <c r="K188" s="3">
        <f t="shared" si="8"/>
        <v>0</v>
      </c>
    </row>
    <row r="189" spans="2:11" ht="20.25">
      <c r="B189" s="87">
        <v>392</v>
      </c>
      <c r="C189" s="236" t="s">
        <v>637</v>
      </c>
      <c r="D189" s="80">
        <f>+IFERROR(VLOOKUP(B189,'DIN PARTIDA'!C:D,2,FALSE),0)</f>
        <v>1400000</v>
      </c>
      <c r="E189" s="222"/>
      <c r="F189" t="str">
        <f t="shared" si="6"/>
        <v>3</v>
      </c>
      <c r="G189" s="3">
        <v>1400000</v>
      </c>
      <c r="H189" s="3">
        <f t="shared" si="7"/>
        <v>0</v>
      </c>
      <c r="I189" s="210">
        <v>116666.66666666667</v>
      </c>
      <c r="J189" s="1">
        <v>1400000</v>
      </c>
      <c r="K189" s="3">
        <f t="shared" si="8"/>
        <v>0</v>
      </c>
    </row>
    <row r="190" spans="2:11" ht="20.25">
      <c r="B190" s="87">
        <v>393</v>
      </c>
      <c r="C190" s="236" t="s">
        <v>638</v>
      </c>
      <c r="D190" s="80">
        <f>+IFERROR(VLOOKUP(B190,'DIN PARTIDA'!C:D,2,FALSE),0)</f>
        <v>0</v>
      </c>
      <c r="E190" s="222"/>
      <c r="F190" t="str">
        <f t="shared" si="6"/>
        <v>3</v>
      </c>
      <c r="G190">
        <v>0</v>
      </c>
      <c r="H190" s="3">
        <f t="shared" si="7"/>
        <v>0</v>
      </c>
      <c r="I190" s="210">
        <v>0</v>
      </c>
      <c r="J190" s="1">
        <v>0</v>
      </c>
      <c r="K190" s="3">
        <f t="shared" si="8"/>
        <v>0</v>
      </c>
    </row>
    <row r="191" spans="2:11" ht="20.25">
      <c r="B191" s="87">
        <v>394</v>
      </c>
      <c r="C191" s="236" t="s">
        <v>639</v>
      </c>
      <c r="D191" s="80">
        <f>+IFERROR(VLOOKUP(B191,'DIN PARTIDA'!C:D,2,FALSE),0)</f>
        <v>5000000</v>
      </c>
      <c r="E191" s="222"/>
      <c r="F191" t="str">
        <f t="shared" si="6"/>
        <v>3</v>
      </c>
      <c r="G191" s="3">
        <v>5000000</v>
      </c>
      <c r="H191" s="3">
        <f t="shared" si="7"/>
        <v>0</v>
      </c>
      <c r="I191" s="210">
        <v>416666.66666666669</v>
      </c>
      <c r="J191" s="1">
        <v>5000000</v>
      </c>
      <c r="K191" s="3">
        <f t="shared" si="8"/>
        <v>0</v>
      </c>
    </row>
    <row r="192" spans="2:11" ht="20.25">
      <c r="B192" s="87">
        <v>395</v>
      </c>
      <c r="C192" s="236" t="s">
        <v>640</v>
      </c>
      <c r="D192" s="80">
        <f>+IFERROR(VLOOKUP(B192,'DIN PARTIDA'!C:D,2,FALSE),0)</f>
        <v>250000</v>
      </c>
      <c r="E192" s="222"/>
      <c r="F192" t="str">
        <f t="shared" si="6"/>
        <v>3</v>
      </c>
      <c r="G192" s="3">
        <v>250000</v>
      </c>
      <c r="H192" s="3">
        <f t="shared" si="7"/>
        <v>0</v>
      </c>
      <c r="I192" s="210">
        <v>20833.333333333332</v>
      </c>
      <c r="J192" s="1">
        <v>250000</v>
      </c>
      <c r="K192" s="3">
        <f t="shared" si="8"/>
        <v>0</v>
      </c>
    </row>
    <row r="193" spans="2:11" ht="20.25">
      <c r="B193" s="87">
        <v>396</v>
      </c>
      <c r="C193" s="236" t="s">
        <v>641</v>
      </c>
      <c r="D193" s="80">
        <f>+IFERROR(VLOOKUP(B193,'DIN PARTIDA'!C:D,2,FALSE),0)</f>
        <v>50000</v>
      </c>
      <c r="E193" s="222"/>
      <c r="F193" t="str">
        <f t="shared" si="6"/>
        <v>3</v>
      </c>
      <c r="G193" s="3">
        <v>50000</v>
      </c>
      <c r="H193" s="3">
        <f t="shared" si="7"/>
        <v>0</v>
      </c>
      <c r="I193" s="210">
        <v>4166.666666666667</v>
      </c>
      <c r="J193" s="1">
        <v>50000</v>
      </c>
      <c r="K193" s="3">
        <f t="shared" si="8"/>
        <v>0</v>
      </c>
    </row>
    <row r="194" spans="2:11" ht="33.75">
      <c r="B194" s="87">
        <v>398</v>
      </c>
      <c r="C194" s="236" t="s">
        <v>642</v>
      </c>
      <c r="D194" s="80">
        <f>+IFERROR(VLOOKUP(B194,'DIN PARTIDA'!C:D,2,FALSE),0)</f>
        <v>21999999.999999989</v>
      </c>
      <c r="E194" s="222"/>
      <c r="F194" t="str">
        <f t="shared" si="6"/>
        <v>3</v>
      </c>
      <c r="G194">
        <v>0</v>
      </c>
      <c r="H194" s="3">
        <f t="shared" si="7"/>
        <v>-21999999.999999989</v>
      </c>
      <c r="I194" s="210">
        <v>1833333.3333333323</v>
      </c>
      <c r="J194" s="1">
        <v>21999999.999999989</v>
      </c>
      <c r="K194" s="3">
        <f t="shared" si="8"/>
        <v>0</v>
      </c>
    </row>
    <row r="195" spans="2:11" ht="17.25" customHeight="1">
      <c r="B195" s="82">
        <v>4000</v>
      </c>
      <c r="C195" s="234" t="s">
        <v>643</v>
      </c>
      <c r="D195" s="83">
        <f>+D196+D206+D212+D222+D231+D235+D242+D248</f>
        <v>45322193</v>
      </c>
      <c r="E195" s="222"/>
      <c r="F195" t="str">
        <f t="shared" si="6"/>
        <v>4</v>
      </c>
      <c r="G195" s="83">
        <f>+G196+G206+G212+G222+G231+G235+G242+G248</f>
        <v>42422193</v>
      </c>
      <c r="H195" s="3">
        <f t="shared" si="7"/>
        <v>-2900000</v>
      </c>
      <c r="I195" s="210">
        <v>3535182.75</v>
      </c>
      <c r="J195" s="1">
        <v>45322193</v>
      </c>
      <c r="K195" s="3">
        <f t="shared" si="8"/>
        <v>0</v>
      </c>
    </row>
    <row r="196" spans="2:11" ht="17.25" customHeight="1">
      <c r="B196" s="84">
        <v>4100</v>
      </c>
      <c r="C196" s="235" t="s">
        <v>644</v>
      </c>
      <c r="D196" s="78">
        <f>+SUM(D197:D205)</f>
        <v>0</v>
      </c>
      <c r="E196" s="222"/>
      <c r="F196" t="str">
        <f t="shared" si="6"/>
        <v>4</v>
      </c>
      <c r="G196" s="78">
        <f>+SUM(G197:G205)</f>
        <v>0</v>
      </c>
      <c r="H196" s="3">
        <f t="shared" si="7"/>
        <v>0</v>
      </c>
      <c r="I196" s="210">
        <v>0</v>
      </c>
      <c r="J196" s="1">
        <v>0</v>
      </c>
      <c r="K196" s="3">
        <f t="shared" si="8"/>
        <v>0</v>
      </c>
    </row>
    <row r="197" spans="2:11" ht="20.25">
      <c r="B197" s="87">
        <v>411</v>
      </c>
      <c r="C197" s="236" t="s">
        <v>645</v>
      </c>
      <c r="D197" s="80">
        <f>+IFERROR(VLOOKUP(B197,'DIN PARTIDA'!C:D,2,FALSE),0)</f>
        <v>0</v>
      </c>
      <c r="E197" s="222"/>
      <c r="F197" t="str">
        <f t="shared" si="6"/>
        <v>4</v>
      </c>
      <c r="G197">
        <v>0</v>
      </c>
      <c r="H197" s="3">
        <f t="shared" si="7"/>
        <v>0</v>
      </c>
      <c r="I197" s="210">
        <v>0</v>
      </c>
      <c r="J197" s="1">
        <v>0</v>
      </c>
      <c r="K197" s="3">
        <f t="shared" si="8"/>
        <v>0</v>
      </c>
    </row>
    <row r="198" spans="2:11" ht="20.25">
      <c r="B198" s="87">
        <v>412</v>
      </c>
      <c r="C198" s="236" t="s">
        <v>646</v>
      </c>
      <c r="D198" s="80">
        <f>+IFERROR(VLOOKUP(B198,'DIN PARTIDA'!C:D,2,FALSE),0)</f>
        <v>0</v>
      </c>
      <c r="E198" s="222"/>
      <c r="F198" t="str">
        <f t="shared" si="6"/>
        <v>4</v>
      </c>
      <c r="G198">
        <v>0</v>
      </c>
      <c r="H198" s="3">
        <f t="shared" si="7"/>
        <v>0</v>
      </c>
      <c r="I198" s="210">
        <v>0</v>
      </c>
      <c r="J198" s="1">
        <v>0</v>
      </c>
      <c r="K198" s="3">
        <f t="shared" si="8"/>
        <v>0</v>
      </c>
    </row>
    <row r="199" spans="2:11" ht="20.25">
      <c r="B199" s="87">
        <v>413</v>
      </c>
      <c r="C199" s="236" t="s">
        <v>647</v>
      </c>
      <c r="D199" s="80">
        <f>+IFERROR(VLOOKUP(B199,'DIN PARTIDA'!C:D,2,FALSE),0)</f>
        <v>0</v>
      </c>
      <c r="E199" s="222"/>
      <c r="F199" t="str">
        <f t="shared" si="6"/>
        <v>4</v>
      </c>
      <c r="G199">
        <v>0</v>
      </c>
      <c r="H199" s="3">
        <f t="shared" si="7"/>
        <v>0</v>
      </c>
      <c r="I199" s="210">
        <v>0</v>
      </c>
      <c r="J199" s="1">
        <v>0</v>
      </c>
      <c r="K199" s="3">
        <f t="shared" si="8"/>
        <v>0</v>
      </c>
    </row>
    <row r="200" spans="2:11" ht="20.25">
      <c r="B200" s="87">
        <v>414</v>
      </c>
      <c r="C200" s="236" t="s">
        <v>648</v>
      </c>
      <c r="D200" s="80">
        <f>+IFERROR(VLOOKUP(B200,'DIN PARTIDA'!C:D,2,FALSE),0)</f>
        <v>0</v>
      </c>
      <c r="E200" s="222"/>
      <c r="F200" t="str">
        <f t="shared" ref="F200:F263" si="9">+MID(B200,1,1)</f>
        <v>4</v>
      </c>
      <c r="G200">
        <v>0</v>
      </c>
      <c r="H200" s="3">
        <f t="shared" ref="H200:H263" si="10">+G200-D200</f>
        <v>0</v>
      </c>
      <c r="I200" s="210">
        <v>0</v>
      </c>
      <c r="J200" s="1">
        <v>0</v>
      </c>
      <c r="K200" s="3">
        <f t="shared" ref="K200:K263" si="11">+J200-D200</f>
        <v>0</v>
      </c>
    </row>
    <row r="201" spans="2:11" ht="33.75">
      <c r="B201" s="87">
        <v>415</v>
      </c>
      <c r="C201" s="236" t="s">
        <v>649</v>
      </c>
      <c r="D201" s="80">
        <f>+IFERROR(VLOOKUP(B201,'DIN PARTIDA'!C:D,2,FALSE),0)</f>
        <v>0</v>
      </c>
      <c r="E201" s="222"/>
      <c r="F201" t="str">
        <f t="shared" si="9"/>
        <v>4</v>
      </c>
      <c r="G201">
        <v>0</v>
      </c>
      <c r="H201" s="3">
        <f t="shared" si="10"/>
        <v>0</v>
      </c>
      <c r="I201" s="210">
        <v>0</v>
      </c>
      <c r="J201" s="1">
        <v>0</v>
      </c>
      <c r="K201" s="3">
        <f t="shared" si="11"/>
        <v>0</v>
      </c>
    </row>
    <row r="202" spans="2:11" ht="33.75">
      <c r="B202" s="87">
        <v>416</v>
      </c>
      <c r="C202" s="236" t="s">
        <v>650</v>
      </c>
      <c r="D202" s="80">
        <f>+IFERROR(VLOOKUP(B202,'DIN PARTIDA'!C:D,2,FALSE),0)</f>
        <v>0</v>
      </c>
      <c r="E202" s="222"/>
      <c r="F202" t="str">
        <f t="shared" si="9"/>
        <v>4</v>
      </c>
      <c r="G202">
        <v>0</v>
      </c>
      <c r="H202" s="3">
        <f t="shared" si="10"/>
        <v>0</v>
      </c>
      <c r="I202" s="210">
        <v>0</v>
      </c>
      <c r="J202" s="1">
        <v>0</v>
      </c>
      <c r="K202" s="3">
        <f t="shared" si="11"/>
        <v>0</v>
      </c>
    </row>
    <row r="203" spans="2:11" ht="33.75">
      <c r="B203" s="87">
        <v>417</v>
      </c>
      <c r="C203" s="236" t="s">
        <v>651</v>
      </c>
      <c r="D203" s="80">
        <f>+IFERROR(VLOOKUP(B203,'DIN PARTIDA'!C:D,2,FALSE),0)</f>
        <v>0</v>
      </c>
      <c r="E203" s="222"/>
      <c r="F203" t="str">
        <f t="shared" si="9"/>
        <v>4</v>
      </c>
      <c r="G203">
        <v>0</v>
      </c>
      <c r="H203" s="3">
        <f t="shared" si="10"/>
        <v>0</v>
      </c>
      <c r="I203" s="210">
        <v>0</v>
      </c>
      <c r="J203" s="1">
        <v>0</v>
      </c>
      <c r="K203" s="3">
        <f t="shared" si="11"/>
        <v>0</v>
      </c>
    </row>
    <row r="204" spans="2:11" ht="33.75">
      <c r="B204" s="87">
        <v>418</v>
      </c>
      <c r="C204" s="236" t="s">
        <v>652</v>
      </c>
      <c r="D204" s="80">
        <f>+IFERROR(VLOOKUP(B204,'DIN PARTIDA'!C:D,2,FALSE),0)</f>
        <v>0</v>
      </c>
      <c r="E204" s="222"/>
      <c r="F204" t="str">
        <f t="shared" si="9"/>
        <v>4</v>
      </c>
      <c r="G204">
        <v>0</v>
      </c>
      <c r="H204" s="3">
        <f t="shared" si="10"/>
        <v>0</v>
      </c>
      <c r="I204" s="210">
        <v>0</v>
      </c>
      <c r="J204" s="1">
        <v>0</v>
      </c>
      <c r="K204" s="3">
        <f t="shared" si="11"/>
        <v>0</v>
      </c>
    </row>
    <row r="205" spans="2:11" ht="20.25">
      <c r="B205" s="87">
        <v>419</v>
      </c>
      <c r="C205" s="236" t="s">
        <v>653</v>
      </c>
      <c r="D205" s="80">
        <f>+IFERROR(VLOOKUP(B205,'DIN PARTIDA'!C:D,2,FALSE),0)</f>
        <v>0</v>
      </c>
      <c r="E205" s="222"/>
      <c r="F205" t="str">
        <f t="shared" si="9"/>
        <v>4</v>
      </c>
      <c r="G205">
        <v>0</v>
      </c>
      <c r="H205" s="3">
        <f t="shared" si="10"/>
        <v>0</v>
      </c>
      <c r="I205" s="210">
        <v>0</v>
      </c>
      <c r="J205" s="1">
        <v>0</v>
      </c>
      <c r="K205" s="3">
        <f t="shared" si="11"/>
        <v>0</v>
      </c>
    </row>
    <row r="206" spans="2:11" ht="17.25" customHeight="1">
      <c r="B206" s="84">
        <v>4200</v>
      </c>
      <c r="C206" s="235" t="s">
        <v>654</v>
      </c>
      <c r="D206" s="78">
        <f>+SUM(D207:D211)</f>
        <v>0</v>
      </c>
      <c r="E206" s="222"/>
      <c r="F206" t="str">
        <f t="shared" si="9"/>
        <v>4</v>
      </c>
      <c r="G206" s="78">
        <f>+SUM(G207:G211)</f>
        <v>0</v>
      </c>
      <c r="H206" s="3">
        <f t="shared" si="10"/>
        <v>0</v>
      </c>
      <c r="I206" s="210">
        <v>0</v>
      </c>
      <c r="J206" s="1">
        <v>0</v>
      </c>
      <c r="K206" s="3">
        <f t="shared" si="11"/>
        <v>0</v>
      </c>
    </row>
    <row r="207" spans="2:11" ht="33.75">
      <c r="B207" s="87">
        <v>421</v>
      </c>
      <c r="C207" s="236" t="s">
        <v>655</v>
      </c>
      <c r="D207" s="80">
        <f>+IFERROR(VLOOKUP(B207,'DIN PARTIDA'!C:D,2,FALSE),0)</f>
        <v>0</v>
      </c>
      <c r="E207" s="222"/>
      <c r="F207" t="str">
        <f t="shared" si="9"/>
        <v>4</v>
      </c>
      <c r="G207">
        <v>0</v>
      </c>
      <c r="H207" s="3">
        <f t="shared" si="10"/>
        <v>0</v>
      </c>
      <c r="I207" s="210">
        <v>0</v>
      </c>
      <c r="J207" s="1">
        <v>0</v>
      </c>
      <c r="K207" s="3">
        <f t="shared" si="11"/>
        <v>0</v>
      </c>
    </row>
    <row r="208" spans="2:11" ht="33.75">
      <c r="B208" s="87">
        <v>422</v>
      </c>
      <c r="C208" s="236" t="s">
        <v>656</v>
      </c>
      <c r="D208" s="80">
        <f>+IFERROR(VLOOKUP(B208,'DIN PARTIDA'!C:D,2,FALSE),0)</f>
        <v>0</v>
      </c>
      <c r="E208" s="222"/>
      <c r="F208" t="str">
        <f t="shared" si="9"/>
        <v>4</v>
      </c>
      <c r="G208">
        <v>0</v>
      </c>
      <c r="H208" s="3">
        <f t="shared" si="10"/>
        <v>0</v>
      </c>
      <c r="I208" s="210">
        <v>0</v>
      </c>
      <c r="J208" s="1">
        <v>0</v>
      </c>
      <c r="K208" s="3">
        <f t="shared" si="11"/>
        <v>0</v>
      </c>
    </row>
    <row r="209" spans="2:11" ht="33.75">
      <c r="B209" s="87">
        <v>423</v>
      </c>
      <c r="C209" s="236" t="s">
        <v>657</v>
      </c>
      <c r="D209" s="80">
        <f>+IFERROR(VLOOKUP(B209,'DIN PARTIDA'!C:D,2,FALSE),0)</f>
        <v>0</v>
      </c>
      <c r="E209" s="222"/>
      <c r="F209" t="str">
        <f t="shared" si="9"/>
        <v>4</v>
      </c>
      <c r="G209">
        <v>0</v>
      </c>
      <c r="H209" s="3">
        <f t="shared" si="10"/>
        <v>0</v>
      </c>
      <c r="I209" s="210">
        <v>0</v>
      </c>
      <c r="J209" s="1">
        <v>0</v>
      </c>
      <c r="K209" s="3">
        <f t="shared" si="11"/>
        <v>0</v>
      </c>
    </row>
    <row r="210" spans="2:11" ht="20.25">
      <c r="B210" s="87">
        <v>424</v>
      </c>
      <c r="C210" s="236" t="s">
        <v>658</v>
      </c>
      <c r="D210" s="80">
        <f>+IFERROR(VLOOKUP(B210,'DIN PARTIDA'!C:D,2,FALSE),0)</f>
        <v>0</v>
      </c>
      <c r="E210" s="222"/>
      <c r="F210" t="str">
        <f t="shared" si="9"/>
        <v>4</v>
      </c>
      <c r="G210">
        <v>0</v>
      </c>
      <c r="H210" s="3">
        <f t="shared" si="10"/>
        <v>0</v>
      </c>
      <c r="I210" s="210">
        <v>0</v>
      </c>
      <c r="J210" s="1">
        <v>0</v>
      </c>
      <c r="K210" s="3">
        <f t="shared" si="11"/>
        <v>0</v>
      </c>
    </row>
    <row r="211" spans="2:11" ht="20.25">
      <c r="B211" s="87">
        <v>425</v>
      </c>
      <c r="C211" s="236" t="s">
        <v>659</v>
      </c>
      <c r="D211" s="80">
        <f>+IFERROR(VLOOKUP(B211,'DIN PARTIDA'!C:D,2,FALSE),0)</f>
        <v>0</v>
      </c>
      <c r="E211" s="222"/>
      <c r="F211" t="str">
        <f t="shared" si="9"/>
        <v>4</v>
      </c>
      <c r="G211">
        <v>0</v>
      </c>
      <c r="H211" s="3">
        <f t="shared" si="10"/>
        <v>0</v>
      </c>
      <c r="I211" s="210">
        <v>0</v>
      </c>
      <c r="J211" s="1">
        <v>0</v>
      </c>
      <c r="K211" s="3">
        <f t="shared" si="11"/>
        <v>0</v>
      </c>
    </row>
    <row r="212" spans="2:11" ht="17.25" customHeight="1">
      <c r="B212" s="84">
        <v>4300</v>
      </c>
      <c r="C212" s="235" t="s">
        <v>660</v>
      </c>
      <c r="D212" s="78">
        <f>+SUM(D213:D221)</f>
        <v>10320000</v>
      </c>
      <c r="E212" s="222"/>
      <c r="F212" t="str">
        <f t="shared" si="9"/>
        <v>4</v>
      </c>
      <c r="G212" s="78">
        <f>+SUM(G213:G221)</f>
        <v>10320000</v>
      </c>
      <c r="H212" s="3">
        <f t="shared" si="10"/>
        <v>0</v>
      </c>
      <c r="I212" s="210">
        <v>860000</v>
      </c>
      <c r="J212" s="1">
        <v>10320000</v>
      </c>
      <c r="K212" s="3">
        <f t="shared" si="11"/>
        <v>0</v>
      </c>
    </row>
    <row r="213" spans="2:11" ht="14.25" customHeight="1">
      <c r="B213" s="87">
        <v>431</v>
      </c>
      <c r="C213" s="236" t="s">
        <v>661</v>
      </c>
      <c r="D213" s="80">
        <f>+IFERROR(VLOOKUP(B213,'DIN PARTIDA'!C:D,2,FALSE),0)</f>
        <v>0</v>
      </c>
      <c r="E213" s="222"/>
      <c r="F213" t="str">
        <f t="shared" si="9"/>
        <v>4</v>
      </c>
      <c r="G213">
        <v>0</v>
      </c>
      <c r="H213" s="3">
        <f t="shared" si="10"/>
        <v>0</v>
      </c>
      <c r="I213" s="210">
        <v>0</v>
      </c>
      <c r="J213" s="1">
        <v>0</v>
      </c>
      <c r="K213" s="3">
        <f t="shared" si="11"/>
        <v>0</v>
      </c>
    </row>
    <row r="214" spans="2:11" ht="20.25">
      <c r="B214" s="87">
        <v>432</v>
      </c>
      <c r="C214" s="236" t="s">
        <v>662</v>
      </c>
      <c r="D214" s="80">
        <f>+IFERROR(VLOOKUP(B214,'DIN PARTIDA'!C:D,2,FALSE),0)</f>
        <v>0</v>
      </c>
      <c r="E214" s="222"/>
      <c r="F214" t="str">
        <f t="shared" si="9"/>
        <v>4</v>
      </c>
      <c r="G214">
        <v>0</v>
      </c>
      <c r="H214" s="3">
        <f t="shared" si="10"/>
        <v>0</v>
      </c>
      <c r="I214" s="210">
        <v>0</v>
      </c>
      <c r="J214" s="1">
        <v>0</v>
      </c>
      <c r="K214" s="3">
        <f t="shared" si="11"/>
        <v>0</v>
      </c>
    </row>
    <row r="215" spans="2:11" ht="20.25">
      <c r="B215" s="87">
        <v>433</v>
      </c>
      <c r="C215" s="236" t="s">
        <v>663</v>
      </c>
      <c r="D215" s="80">
        <f>+IFERROR(VLOOKUP(B215,'DIN PARTIDA'!C:D,2,FALSE),0)</f>
        <v>5000000</v>
      </c>
      <c r="E215" s="222"/>
      <c r="F215" t="str">
        <f t="shared" si="9"/>
        <v>4</v>
      </c>
      <c r="G215" s="197">
        <v>5000000</v>
      </c>
      <c r="H215" s="3">
        <f t="shared" si="10"/>
        <v>0</v>
      </c>
      <c r="I215" s="210">
        <v>416666.66666666669</v>
      </c>
      <c r="J215" s="1">
        <v>5000000</v>
      </c>
      <c r="K215" s="3">
        <f t="shared" si="11"/>
        <v>0</v>
      </c>
    </row>
    <row r="216" spans="2:11" ht="20.25">
      <c r="B216" s="87">
        <v>434</v>
      </c>
      <c r="C216" s="236" t="s">
        <v>664</v>
      </c>
      <c r="D216" s="80">
        <f>+IFERROR(VLOOKUP(B216,'DIN PARTIDA'!C:D,2,FALSE),0)</f>
        <v>0</v>
      </c>
      <c r="E216" s="222"/>
      <c r="F216" t="str">
        <f t="shared" si="9"/>
        <v>4</v>
      </c>
      <c r="G216">
        <v>0</v>
      </c>
      <c r="H216" s="3">
        <f t="shared" si="10"/>
        <v>0</v>
      </c>
      <c r="I216" s="210">
        <v>0</v>
      </c>
      <c r="J216" s="1">
        <v>0</v>
      </c>
      <c r="K216" s="3">
        <f t="shared" si="11"/>
        <v>0</v>
      </c>
    </row>
    <row r="217" spans="2:11" ht="20.25">
      <c r="B217" s="87">
        <v>435</v>
      </c>
      <c r="C217" s="236" t="s">
        <v>665</v>
      </c>
      <c r="D217" s="80">
        <f>+IFERROR(VLOOKUP(B217,'DIN PARTIDA'!C:D,2,FALSE),0)</f>
        <v>0</v>
      </c>
      <c r="E217" s="222"/>
      <c r="F217" t="str">
        <f t="shared" si="9"/>
        <v>4</v>
      </c>
      <c r="G217">
        <v>0</v>
      </c>
      <c r="H217" s="3">
        <f t="shared" si="10"/>
        <v>0</v>
      </c>
      <c r="I217" s="210">
        <v>0</v>
      </c>
      <c r="J217" s="1">
        <v>0</v>
      </c>
      <c r="K217" s="3">
        <f t="shared" si="11"/>
        <v>0</v>
      </c>
    </row>
    <row r="218" spans="2:11" ht="20.25">
      <c r="B218" s="87">
        <v>436</v>
      </c>
      <c r="C218" s="236" t="s">
        <v>666</v>
      </c>
      <c r="D218" s="80">
        <f>+IFERROR(VLOOKUP(B218,'DIN PARTIDA'!C:D,2,FALSE),0)</f>
        <v>0</v>
      </c>
      <c r="E218" s="222"/>
      <c r="F218" t="str">
        <f t="shared" si="9"/>
        <v>4</v>
      </c>
      <c r="G218">
        <v>0</v>
      </c>
      <c r="H218" s="3">
        <f t="shared" si="10"/>
        <v>0</v>
      </c>
      <c r="I218" s="210">
        <v>0</v>
      </c>
      <c r="J218" s="1">
        <v>0</v>
      </c>
      <c r="K218" s="3">
        <f t="shared" si="11"/>
        <v>0</v>
      </c>
    </row>
    <row r="219" spans="2:11" ht="20.25">
      <c r="B219" s="87">
        <v>437</v>
      </c>
      <c r="C219" s="236" t="s">
        <v>667</v>
      </c>
      <c r="D219" s="80">
        <f>+IFERROR(VLOOKUP(B219,'DIN PARTIDA'!C:D,2,FALSE),0)</f>
        <v>0</v>
      </c>
      <c r="E219" s="222"/>
      <c r="F219" t="str">
        <f t="shared" si="9"/>
        <v>4</v>
      </c>
      <c r="G219">
        <v>0</v>
      </c>
      <c r="H219" s="3">
        <f t="shared" si="10"/>
        <v>0</v>
      </c>
      <c r="I219" s="210">
        <v>0</v>
      </c>
      <c r="J219" s="1">
        <v>0</v>
      </c>
      <c r="K219" s="3">
        <f t="shared" si="11"/>
        <v>0</v>
      </c>
    </row>
    <row r="220" spans="2:11" ht="20.25">
      <c r="B220" s="87">
        <v>438</v>
      </c>
      <c r="C220" s="236" t="s">
        <v>668</v>
      </c>
      <c r="D220" s="80">
        <f>+IFERROR(VLOOKUP(B220,'DIN PARTIDA'!C:D,2,FALSE),0)</f>
        <v>0</v>
      </c>
      <c r="E220" s="222"/>
      <c r="F220" t="str">
        <f t="shared" si="9"/>
        <v>4</v>
      </c>
      <c r="G220" s="3">
        <v>5320000</v>
      </c>
      <c r="H220" s="3">
        <f t="shared" si="10"/>
        <v>5320000</v>
      </c>
      <c r="I220" s="210">
        <v>0</v>
      </c>
      <c r="J220" s="1">
        <v>0</v>
      </c>
      <c r="K220" s="3">
        <f t="shared" si="11"/>
        <v>0</v>
      </c>
    </row>
    <row r="221" spans="2:11" ht="20.25">
      <c r="B221" s="87">
        <v>439</v>
      </c>
      <c r="C221" s="236" t="s">
        <v>669</v>
      </c>
      <c r="D221" s="80">
        <f>+IFERROR(VLOOKUP(B221,'DIN PARTIDA'!C:D,2,FALSE),0)</f>
        <v>5320000</v>
      </c>
      <c r="E221" s="222"/>
      <c r="F221" t="str">
        <f t="shared" si="9"/>
        <v>4</v>
      </c>
      <c r="G221">
        <v>0</v>
      </c>
      <c r="H221" s="3">
        <f t="shared" si="10"/>
        <v>-5320000</v>
      </c>
      <c r="I221" s="210">
        <v>443333.33333333331</v>
      </c>
      <c r="J221" s="1">
        <v>5320000</v>
      </c>
      <c r="K221" s="3">
        <f t="shared" si="11"/>
        <v>0</v>
      </c>
    </row>
    <row r="222" spans="2:11" ht="17.25" customHeight="1">
      <c r="B222" s="84">
        <v>4400</v>
      </c>
      <c r="C222" s="235" t="s">
        <v>670</v>
      </c>
      <c r="D222" s="78">
        <f>+SUM(D223:D230)</f>
        <v>30000000</v>
      </c>
      <c r="E222" s="222"/>
      <c r="F222" t="str">
        <f t="shared" si="9"/>
        <v>4</v>
      </c>
      <c r="G222" s="78">
        <f>+SUM(G223:G230)</f>
        <v>28000000</v>
      </c>
      <c r="H222" s="3">
        <f t="shared" si="10"/>
        <v>-2000000</v>
      </c>
      <c r="I222" s="210">
        <v>2333333.3333333335</v>
      </c>
      <c r="J222" s="1">
        <v>30000000</v>
      </c>
      <c r="K222" s="3">
        <f t="shared" si="11"/>
        <v>0</v>
      </c>
    </row>
    <row r="223" spans="2:11" ht="20.25">
      <c r="B223" s="87">
        <v>441</v>
      </c>
      <c r="C223" s="236" t="s">
        <v>671</v>
      </c>
      <c r="D223" s="80">
        <f>+IFERROR(VLOOKUP(B223,'DIN PARTIDA'!C:D,2,FALSE),0)</f>
        <v>22000000</v>
      </c>
      <c r="E223" s="222"/>
      <c r="F223" t="str">
        <f t="shared" si="9"/>
        <v>4</v>
      </c>
      <c r="G223" s="3">
        <v>22000000</v>
      </c>
      <c r="H223" s="3">
        <f t="shared" si="10"/>
        <v>0</v>
      </c>
      <c r="I223" s="210">
        <v>1833333.3333333333</v>
      </c>
      <c r="J223" s="1">
        <v>22000000</v>
      </c>
      <c r="K223" s="3">
        <f t="shared" si="11"/>
        <v>0</v>
      </c>
    </row>
    <row r="224" spans="2:11" ht="20.25">
      <c r="B224" s="87">
        <v>442</v>
      </c>
      <c r="C224" s="236" t="s">
        <v>672</v>
      </c>
      <c r="D224" s="80">
        <f>+IFERROR(VLOOKUP(B224,'DIN PARTIDA'!C:D,2,FALSE),0)</f>
        <v>1000000</v>
      </c>
      <c r="E224" s="222"/>
      <c r="F224" t="str">
        <f t="shared" si="9"/>
        <v>4</v>
      </c>
      <c r="G224" s="3">
        <v>1000000</v>
      </c>
      <c r="H224" s="3">
        <f t="shared" si="10"/>
        <v>0</v>
      </c>
      <c r="I224" s="210">
        <v>83333.333333333328</v>
      </c>
      <c r="J224" s="1">
        <v>1000000</v>
      </c>
      <c r="K224" s="3">
        <f t="shared" si="11"/>
        <v>0</v>
      </c>
    </row>
    <row r="225" spans="2:11" ht="20.25">
      <c r="B225" s="87">
        <v>443</v>
      </c>
      <c r="C225" s="236" t="s">
        <v>673</v>
      </c>
      <c r="D225" s="80">
        <f>+IFERROR(VLOOKUP(B225,'DIN PARTIDA'!C:D,2,FALSE),0)</f>
        <v>1000000</v>
      </c>
      <c r="E225" s="222"/>
      <c r="F225" t="str">
        <f t="shared" si="9"/>
        <v>4</v>
      </c>
      <c r="G225" s="3">
        <v>1000000</v>
      </c>
      <c r="H225" s="3">
        <f t="shared" si="10"/>
        <v>0</v>
      </c>
      <c r="I225" s="210">
        <v>83333.333333333328</v>
      </c>
      <c r="J225" s="1">
        <v>1000000</v>
      </c>
      <c r="K225" s="3">
        <f t="shared" si="11"/>
        <v>0</v>
      </c>
    </row>
    <row r="226" spans="2:11" ht="20.25">
      <c r="B226" s="87">
        <v>444</v>
      </c>
      <c r="C226" s="236" t="s">
        <v>674</v>
      </c>
      <c r="D226" s="80">
        <f>+IFERROR(VLOOKUP(B226,'DIN PARTIDA'!C:D,2,FALSE),0)</f>
        <v>0</v>
      </c>
      <c r="E226" s="222"/>
      <c r="F226" t="str">
        <f t="shared" si="9"/>
        <v>4</v>
      </c>
      <c r="G226">
        <v>0</v>
      </c>
      <c r="H226" s="3">
        <f t="shared" si="10"/>
        <v>0</v>
      </c>
      <c r="I226" s="210">
        <v>0</v>
      </c>
      <c r="J226" s="1">
        <v>0</v>
      </c>
      <c r="K226" s="3">
        <f t="shared" si="11"/>
        <v>0</v>
      </c>
    </row>
    <row r="227" spans="2:11" ht="20.25">
      <c r="B227" s="87">
        <v>445</v>
      </c>
      <c r="C227" s="236" t="s">
        <v>675</v>
      </c>
      <c r="D227" s="80">
        <f>+IFERROR(VLOOKUP(B227,'DIN PARTIDA'!C:D,2,FALSE),0)</f>
        <v>3000000</v>
      </c>
      <c r="E227" s="222"/>
      <c r="F227" t="str">
        <f t="shared" si="9"/>
        <v>4</v>
      </c>
      <c r="G227" s="3">
        <v>1000000</v>
      </c>
      <c r="H227" s="3">
        <f t="shared" si="10"/>
        <v>-2000000</v>
      </c>
      <c r="I227" s="210">
        <v>83333.333333333328</v>
      </c>
      <c r="J227" s="1">
        <v>3000000</v>
      </c>
      <c r="K227" s="3">
        <f t="shared" si="11"/>
        <v>0</v>
      </c>
    </row>
    <row r="228" spans="2:11" ht="20.25">
      <c r="B228" s="87">
        <v>446</v>
      </c>
      <c r="C228" s="236" t="s">
        <v>676</v>
      </c>
      <c r="D228" s="80">
        <f>+IFERROR(VLOOKUP(B228,'DIN PARTIDA'!C:D,2,FALSE),0)</f>
        <v>0</v>
      </c>
      <c r="E228" s="222"/>
      <c r="F228" t="str">
        <f t="shared" si="9"/>
        <v>4</v>
      </c>
      <c r="G228">
        <v>0</v>
      </c>
      <c r="H228" s="3">
        <f t="shared" si="10"/>
        <v>0</v>
      </c>
      <c r="I228" s="210">
        <v>0</v>
      </c>
      <c r="J228" s="1">
        <v>0</v>
      </c>
      <c r="K228" s="3">
        <f t="shared" si="11"/>
        <v>0</v>
      </c>
    </row>
    <row r="229" spans="2:11" ht="20.25">
      <c r="B229" s="87">
        <v>447</v>
      </c>
      <c r="C229" s="236" t="s">
        <v>677</v>
      </c>
      <c r="D229" s="80">
        <f>+IFERROR(VLOOKUP(B229,'DIN PARTIDA'!C:D,2,FALSE),0)</f>
        <v>0</v>
      </c>
      <c r="E229" s="222"/>
      <c r="F229" t="str">
        <f t="shared" si="9"/>
        <v>4</v>
      </c>
      <c r="G229">
        <v>0</v>
      </c>
      <c r="H229" s="3">
        <f t="shared" si="10"/>
        <v>0</v>
      </c>
      <c r="I229" s="210">
        <v>0</v>
      </c>
      <c r="J229" s="1">
        <v>0</v>
      </c>
      <c r="K229" s="3">
        <f t="shared" si="11"/>
        <v>0</v>
      </c>
    </row>
    <row r="230" spans="2:11" ht="20.25">
      <c r="B230" s="87">
        <v>448</v>
      </c>
      <c r="C230" s="236" t="s">
        <v>678</v>
      </c>
      <c r="D230" s="80">
        <f>+IFERROR(VLOOKUP(B230,'DIN PARTIDA'!C:D,2,FALSE),0)</f>
        <v>3000000</v>
      </c>
      <c r="E230" s="222"/>
      <c r="F230" t="str">
        <f t="shared" si="9"/>
        <v>4</v>
      </c>
      <c r="G230" s="3">
        <v>3000000</v>
      </c>
      <c r="H230" s="3">
        <f t="shared" si="10"/>
        <v>0</v>
      </c>
      <c r="I230" s="210">
        <v>250000</v>
      </c>
      <c r="J230" s="1">
        <v>3000000</v>
      </c>
      <c r="K230" s="3">
        <f t="shared" si="11"/>
        <v>0</v>
      </c>
    </row>
    <row r="231" spans="2:11" ht="17.25" customHeight="1">
      <c r="B231" s="84">
        <v>4500</v>
      </c>
      <c r="C231" s="235" t="s">
        <v>679</v>
      </c>
      <c r="D231" s="78">
        <f>+SUM(D232:D234)</f>
        <v>4802193</v>
      </c>
      <c r="E231" s="222"/>
      <c r="F231" t="str">
        <f t="shared" si="9"/>
        <v>4</v>
      </c>
      <c r="G231" s="78">
        <f>+SUM(G232:G234)</f>
        <v>3902193</v>
      </c>
      <c r="H231" s="3">
        <f t="shared" si="10"/>
        <v>-900000</v>
      </c>
      <c r="I231" s="210">
        <v>325182.75</v>
      </c>
      <c r="J231" s="1">
        <v>4802193</v>
      </c>
      <c r="K231" s="3">
        <f t="shared" si="11"/>
        <v>0</v>
      </c>
    </row>
    <row r="232" spans="2:11" ht="20.25">
      <c r="B232" s="87">
        <v>451</v>
      </c>
      <c r="C232" s="236" t="s">
        <v>680</v>
      </c>
      <c r="D232" s="80">
        <f>+IFERROR(VLOOKUP(B232,'DIN PARTIDA'!C:D,2,FALSE),0)</f>
        <v>4328678</v>
      </c>
      <c r="E232" s="222"/>
      <c r="F232" t="str">
        <f t="shared" si="9"/>
        <v>4</v>
      </c>
      <c r="G232" s="3">
        <v>3428678</v>
      </c>
      <c r="H232" s="3">
        <f t="shared" si="10"/>
        <v>-900000</v>
      </c>
      <c r="I232" s="210">
        <v>285723.16666666669</v>
      </c>
      <c r="J232" s="1">
        <v>4328678</v>
      </c>
      <c r="K232" s="3">
        <f t="shared" si="11"/>
        <v>0</v>
      </c>
    </row>
    <row r="233" spans="2:11" ht="20.25">
      <c r="B233" s="87">
        <v>452</v>
      </c>
      <c r="C233" s="236" t="s">
        <v>681</v>
      </c>
      <c r="D233" s="80">
        <f>+IFERROR(VLOOKUP(B233,'DIN PARTIDA'!C:D,2,FALSE),0)</f>
        <v>473515</v>
      </c>
      <c r="E233" s="222"/>
      <c r="F233" t="str">
        <f t="shared" si="9"/>
        <v>4</v>
      </c>
      <c r="G233" s="3">
        <v>473515</v>
      </c>
      <c r="H233" s="3">
        <f t="shared" si="10"/>
        <v>0</v>
      </c>
      <c r="I233" s="210">
        <v>39459.583333333336</v>
      </c>
      <c r="J233" s="1">
        <v>473515</v>
      </c>
      <c r="K233" s="3">
        <f t="shared" si="11"/>
        <v>0</v>
      </c>
    </row>
    <row r="234" spans="2:11" ht="20.25">
      <c r="B234" s="87">
        <v>459</v>
      </c>
      <c r="C234" s="236" t="s">
        <v>682</v>
      </c>
      <c r="D234" s="80">
        <f>+IFERROR(VLOOKUP(B234,'DIN PARTIDA'!C:D,2,FALSE),0)</f>
        <v>0</v>
      </c>
      <c r="E234" s="222"/>
      <c r="F234" t="str">
        <f t="shared" si="9"/>
        <v>4</v>
      </c>
      <c r="G234">
        <v>0</v>
      </c>
      <c r="H234" s="3">
        <f t="shared" si="10"/>
        <v>0</v>
      </c>
      <c r="I234" s="210">
        <v>0</v>
      </c>
      <c r="J234" s="1">
        <v>0</v>
      </c>
      <c r="K234" s="3">
        <f t="shared" si="11"/>
        <v>0</v>
      </c>
    </row>
    <row r="235" spans="2:11" ht="17.25" customHeight="1">
      <c r="B235" s="84">
        <v>4600</v>
      </c>
      <c r="C235" s="235" t="s">
        <v>683</v>
      </c>
      <c r="D235" s="78">
        <f>+SUM(D236:D241)</f>
        <v>0</v>
      </c>
      <c r="E235" s="222"/>
      <c r="F235" t="str">
        <f t="shared" si="9"/>
        <v>4</v>
      </c>
      <c r="G235" s="78">
        <f>+SUM(G236:G241)</f>
        <v>0</v>
      </c>
      <c r="H235" s="3">
        <f t="shared" si="10"/>
        <v>0</v>
      </c>
      <c r="I235" s="210">
        <v>0</v>
      </c>
      <c r="J235" s="1">
        <v>0</v>
      </c>
      <c r="K235" s="3">
        <f t="shared" si="11"/>
        <v>0</v>
      </c>
    </row>
    <row r="236" spans="2:11" ht="20.25">
      <c r="B236" s="87">
        <v>461</v>
      </c>
      <c r="C236" s="236" t="s">
        <v>684</v>
      </c>
      <c r="D236" s="80">
        <f>+IFERROR(VLOOKUP(B236,'DIN PARTIDA'!C:D,2,FALSE),0)</f>
        <v>0</v>
      </c>
      <c r="E236" s="222"/>
      <c r="F236" t="str">
        <f t="shared" si="9"/>
        <v>4</v>
      </c>
      <c r="G236">
        <v>0</v>
      </c>
      <c r="H236" s="3">
        <f t="shared" si="10"/>
        <v>0</v>
      </c>
      <c r="I236" s="210">
        <v>0</v>
      </c>
      <c r="J236" s="1">
        <v>0</v>
      </c>
      <c r="K236" s="3">
        <f t="shared" si="11"/>
        <v>0</v>
      </c>
    </row>
    <row r="237" spans="2:11" ht="20.25">
      <c r="B237" s="87">
        <v>462</v>
      </c>
      <c r="C237" s="236" t="s">
        <v>685</v>
      </c>
      <c r="D237" s="80">
        <f>+IFERROR(VLOOKUP(B237,'DIN PARTIDA'!C:D,2,FALSE),0)</f>
        <v>0</v>
      </c>
      <c r="E237" s="222"/>
      <c r="F237" t="str">
        <f t="shared" si="9"/>
        <v>4</v>
      </c>
      <c r="G237">
        <v>0</v>
      </c>
      <c r="H237" s="3">
        <f t="shared" si="10"/>
        <v>0</v>
      </c>
      <c r="I237" s="210">
        <v>0</v>
      </c>
      <c r="J237" s="1">
        <v>0</v>
      </c>
      <c r="K237" s="3">
        <f t="shared" si="11"/>
        <v>0</v>
      </c>
    </row>
    <row r="238" spans="2:11" ht="20.25">
      <c r="B238" s="87">
        <v>463</v>
      </c>
      <c r="C238" s="236" t="s">
        <v>686</v>
      </c>
      <c r="D238" s="80">
        <f>+IFERROR(VLOOKUP(B238,'DIN PARTIDA'!C:D,2,FALSE),0)</f>
        <v>0</v>
      </c>
      <c r="E238" s="222"/>
      <c r="F238" t="str">
        <f t="shared" si="9"/>
        <v>4</v>
      </c>
      <c r="G238">
        <v>0</v>
      </c>
      <c r="H238" s="3">
        <f t="shared" si="10"/>
        <v>0</v>
      </c>
      <c r="I238" s="210">
        <v>0</v>
      </c>
      <c r="J238" s="1">
        <v>0</v>
      </c>
      <c r="K238" s="3">
        <f t="shared" si="11"/>
        <v>0</v>
      </c>
    </row>
    <row r="239" spans="2:11" ht="33.75">
      <c r="B239" s="87">
        <v>464</v>
      </c>
      <c r="C239" s="233" t="s">
        <v>687</v>
      </c>
      <c r="D239" s="80">
        <f>+IFERROR(VLOOKUP(B239,'DIN PARTIDA'!C:D,2,FALSE),0)</f>
        <v>0</v>
      </c>
      <c r="E239" s="222"/>
      <c r="F239" t="str">
        <f t="shared" si="9"/>
        <v>4</v>
      </c>
      <c r="G239">
        <v>0</v>
      </c>
      <c r="H239" s="3">
        <f t="shared" si="10"/>
        <v>0</v>
      </c>
      <c r="I239" s="210">
        <v>0</v>
      </c>
      <c r="J239" s="1">
        <v>0</v>
      </c>
      <c r="K239" s="3">
        <f t="shared" si="11"/>
        <v>0</v>
      </c>
    </row>
    <row r="240" spans="2:11" ht="33.75">
      <c r="B240" s="87">
        <v>465</v>
      </c>
      <c r="C240" s="236" t="s">
        <v>688</v>
      </c>
      <c r="D240" s="80">
        <f>+IFERROR(VLOOKUP(B240,'DIN PARTIDA'!C:D,2,FALSE),0)</f>
        <v>0</v>
      </c>
      <c r="E240" s="222"/>
      <c r="F240" t="str">
        <f t="shared" si="9"/>
        <v>4</v>
      </c>
      <c r="G240">
        <v>0</v>
      </c>
      <c r="H240" s="3">
        <f t="shared" si="10"/>
        <v>0</v>
      </c>
      <c r="I240" s="210">
        <v>0</v>
      </c>
      <c r="J240" s="1">
        <v>0</v>
      </c>
      <c r="K240" s="3">
        <f t="shared" si="11"/>
        <v>0</v>
      </c>
    </row>
    <row r="241" spans="2:11" ht="20.25">
      <c r="B241" s="87">
        <v>466</v>
      </c>
      <c r="C241" s="236" t="s">
        <v>689</v>
      </c>
      <c r="D241" s="80">
        <f>+IFERROR(VLOOKUP(B241,'DIN PARTIDA'!C:D,2,FALSE),0)</f>
        <v>0</v>
      </c>
      <c r="E241" s="222"/>
      <c r="F241" t="str">
        <f t="shared" si="9"/>
        <v>4</v>
      </c>
      <c r="G241">
        <v>0</v>
      </c>
      <c r="H241" s="3">
        <f t="shared" si="10"/>
        <v>0</v>
      </c>
      <c r="I241" s="210">
        <v>0</v>
      </c>
      <c r="J241" s="1">
        <v>0</v>
      </c>
      <c r="K241" s="3">
        <f t="shared" si="11"/>
        <v>0</v>
      </c>
    </row>
    <row r="242" spans="2:11" ht="17.25" customHeight="1">
      <c r="B242" s="84">
        <v>4800</v>
      </c>
      <c r="C242" s="235" t="s">
        <v>690</v>
      </c>
      <c r="D242" s="78">
        <f>+SUM(D243:D247)</f>
        <v>200000</v>
      </c>
      <c r="E242" s="222"/>
      <c r="F242" t="str">
        <f t="shared" si="9"/>
        <v>4</v>
      </c>
      <c r="G242" s="78">
        <f>+SUM(G243:G247)</f>
        <v>200000</v>
      </c>
      <c r="H242" s="3">
        <f t="shared" si="10"/>
        <v>0</v>
      </c>
      <c r="I242" s="210">
        <v>16666.666666666668</v>
      </c>
      <c r="J242" s="1">
        <v>200000</v>
      </c>
      <c r="K242" s="3">
        <f t="shared" si="11"/>
        <v>0</v>
      </c>
    </row>
    <row r="243" spans="2:11" ht="20.25">
      <c r="B243" s="87">
        <v>481</v>
      </c>
      <c r="C243" s="236" t="s">
        <v>691</v>
      </c>
      <c r="D243" s="80">
        <f>+IFERROR(VLOOKUP(B243,'DIN PARTIDA'!C:D,2,FALSE),0)</f>
        <v>200000</v>
      </c>
      <c r="E243" s="222"/>
      <c r="F243" t="str">
        <f t="shared" si="9"/>
        <v>4</v>
      </c>
      <c r="G243" s="3">
        <v>200000</v>
      </c>
      <c r="H243" s="3">
        <f t="shared" si="10"/>
        <v>0</v>
      </c>
      <c r="I243" s="210">
        <v>16666.666666666668</v>
      </c>
      <c r="J243" s="1">
        <v>200000</v>
      </c>
      <c r="K243" s="3">
        <f t="shared" si="11"/>
        <v>0</v>
      </c>
    </row>
    <row r="244" spans="2:11" ht="20.25">
      <c r="B244" s="87">
        <v>482</v>
      </c>
      <c r="C244" s="236" t="s">
        <v>692</v>
      </c>
      <c r="D244" s="80">
        <f>+IFERROR(VLOOKUP(B244,'DIN PARTIDA'!C:D,2,FALSE),0)</f>
        <v>0</v>
      </c>
      <c r="E244" s="222"/>
      <c r="F244" t="str">
        <f t="shared" si="9"/>
        <v>4</v>
      </c>
      <c r="G244">
        <v>0</v>
      </c>
      <c r="H244" s="3">
        <f t="shared" si="10"/>
        <v>0</v>
      </c>
      <c r="I244" s="210">
        <v>0</v>
      </c>
      <c r="J244" s="1">
        <v>0</v>
      </c>
      <c r="K244" s="3">
        <f t="shared" si="11"/>
        <v>0</v>
      </c>
    </row>
    <row r="245" spans="2:11" ht="20.25">
      <c r="B245" s="87">
        <v>483</v>
      </c>
      <c r="C245" s="236" t="s">
        <v>693</v>
      </c>
      <c r="D245" s="80">
        <f>+IFERROR(VLOOKUP(B245,'DIN PARTIDA'!C:D,2,FALSE),0)</f>
        <v>0</v>
      </c>
      <c r="E245" s="222"/>
      <c r="F245" t="str">
        <f t="shared" si="9"/>
        <v>4</v>
      </c>
      <c r="G245">
        <v>0</v>
      </c>
      <c r="H245" s="3">
        <f t="shared" si="10"/>
        <v>0</v>
      </c>
      <c r="I245" s="210">
        <v>0</v>
      </c>
      <c r="J245" s="1">
        <v>0</v>
      </c>
      <c r="K245" s="3">
        <f t="shared" si="11"/>
        <v>0</v>
      </c>
    </row>
    <row r="246" spans="2:11" ht="20.25">
      <c r="B246" s="87">
        <v>484</v>
      </c>
      <c r="C246" s="236" t="s">
        <v>694</v>
      </c>
      <c r="D246" s="80">
        <f>+IFERROR(VLOOKUP(B246,'DIN PARTIDA'!C:D,2,FALSE),0)</f>
        <v>0</v>
      </c>
      <c r="E246" s="222"/>
      <c r="F246" t="str">
        <f t="shared" si="9"/>
        <v>4</v>
      </c>
      <c r="G246">
        <v>0</v>
      </c>
      <c r="H246" s="3">
        <f t="shared" si="10"/>
        <v>0</v>
      </c>
      <c r="I246" s="210">
        <v>0</v>
      </c>
      <c r="J246" s="1">
        <v>0</v>
      </c>
      <c r="K246" s="3">
        <f t="shared" si="11"/>
        <v>0</v>
      </c>
    </row>
    <row r="247" spans="2:11" ht="20.25">
      <c r="B247" s="87">
        <v>485</v>
      </c>
      <c r="C247" s="236" t="s">
        <v>695</v>
      </c>
      <c r="D247" s="80">
        <f>+IFERROR(VLOOKUP(B247,'DIN PARTIDA'!C:D,2,FALSE),0)</f>
        <v>0</v>
      </c>
      <c r="E247" s="222"/>
      <c r="F247" t="str">
        <f t="shared" si="9"/>
        <v>4</v>
      </c>
      <c r="G247">
        <v>0</v>
      </c>
      <c r="H247" s="3">
        <f t="shared" si="10"/>
        <v>0</v>
      </c>
      <c r="I247" s="210">
        <v>0</v>
      </c>
      <c r="J247" s="1">
        <v>0</v>
      </c>
      <c r="K247" s="3">
        <f t="shared" si="11"/>
        <v>0</v>
      </c>
    </row>
    <row r="248" spans="2:11" ht="17.25" customHeight="1">
      <c r="B248" s="84">
        <v>4900</v>
      </c>
      <c r="C248" s="235" t="s">
        <v>696</v>
      </c>
      <c r="D248" s="78">
        <f>+SUM(D249:D251)</f>
        <v>0</v>
      </c>
      <c r="E248" s="222"/>
      <c r="F248" t="str">
        <f t="shared" si="9"/>
        <v>4</v>
      </c>
      <c r="G248" s="78">
        <f>+SUM(G249:G251)</f>
        <v>0</v>
      </c>
      <c r="H248" s="3">
        <f t="shared" si="10"/>
        <v>0</v>
      </c>
      <c r="I248" s="210">
        <v>0</v>
      </c>
      <c r="J248" s="1">
        <v>0</v>
      </c>
      <c r="K248" s="3">
        <f t="shared" si="11"/>
        <v>0</v>
      </c>
    </row>
    <row r="249" spans="2:11" ht="20.25">
      <c r="B249" s="87">
        <v>491</v>
      </c>
      <c r="C249" s="236" t="s">
        <v>697</v>
      </c>
      <c r="D249" s="80">
        <f>+IFERROR(VLOOKUP(B249,'DIN PARTIDA'!C:D,2,FALSE),0)</f>
        <v>0</v>
      </c>
      <c r="E249" s="222"/>
      <c r="F249" t="str">
        <f t="shared" si="9"/>
        <v>4</v>
      </c>
      <c r="G249">
        <v>0</v>
      </c>
      <c r="H249" s="3">
        <f t="shared" si="10"/>
        <v>0</v>
      </c>
      <c r="I249" s="210">
        <v>0</v>
      </c>
      <c r="J249" s="1">
        <v>0</v>
      </c>
      <c r="K249" s="3">
        <f t="shared" si="11"/>
        <v>0</v>
      </c>
    </row>
    <row r="250" spans="2:11" ht="20.25">
      <c r="B250" s="87">
        <v>492</v>
      </c>
      <c r="C250" s="236" t="s">
        <v>698</v>
      </c>
      <c r="D250" s="80">
        <f>+IFERROR(VLOOKUP(B250,'DIN PARTIDA'!C:D,2,FALSE),0)</f>
        <v>0</v>
      </c>
      <c r="E250" s="222"/>
      <c r="F250" t="str">
        <f t="shared" si="9"/>
        <v>4</v>
      </c>
      <c r="G250">
        <v>0</v>
      </c>
      <c r="H250" s="3">
        <f t="shared" si="10"/>
        <v>0</v>
      </c>
      <c r="I250" s="210">
        <v>0</v>
      </c>
      <c r="J250" s="1">
        <v>0</v>
      </c>
      <c r="K250" s="3">
        <f t="shared" si="11"/>
        <v>0</v>
      </c>
    </row>
    <row r="251" spans="2:11" ht="20.25">
      <c r="B251" s="87">
        <v>493</v>
      </c>
      <c r="C251" s="236" t="s">
        <v>699</v>
      </c>
      <c r="D251" s="80">
        <f>+IFERROR(VLOOKUP(B251,'DIN PARTIDA'!C:D,2,FALSE),0)</f>
        <v>0</v>
      </c>
      <c r="E251" s="222"/>
      <c r="F251" t="str">
        <f t="shared" si="9"/>
        <v>4</v>
      </c>
      <c r="G251">
        <v>0</v>
      </c>
      <c r="H251" s="3">
        <f t="shared" si="10"/>
        <v>0</v>
      </c>
      <c r="I251" s="210">
        <v>0</v>
      </c>
      <c r="J251" s="1">
        <v>0</v>
      </c>
      <c r="K251" s="3">
        <f t="shared" si="11"/>
        <v>0</v>
      </c>
    </row>
    <row r="252" spans="2:11" ht="17.25" customHeight="1">
      <c r="B252" s="82">
        <v>5000</v>
      </c>
      <c r="C252" s="234" t="s">
        <v>700</v>
      </c>
      <c r="D252" s="83">
        <f>+D253+D260+D265+D268+D275+D277+D286+D296+D301</f>
        <v>22250000</v>
      </c>
      <c r="E252" s="222"/>
      <c r="F252" t="str">
        <f t="shared" si="9"/>
        <v>5</v>
      </c>
      <c r="G252" s="83">
        <f>+G253+G260+G265+G268+G275+G277+G286+G296+G301</f>
        <v>12850000</v>
      </c>
      <c r="H252" s="3">
        <f t="shared" si="10"/>
        <v>-9400000</v>
      </c>
      <c r="I252" s="210">
        <v>1070833.3333333333</v>
      </c>
      <c r="J252" s="1">
        <v>22250000</v>
      </c>
      <c r="K252" s="3">
        <f t="shared" si="11"/>
        <v>0</v>
      </c>
    </row>
    <row r="253" spans="2:11" ht="17.25" customHeight="1">
      <c r="B253" s="84">
        <v>5100</v>
      </c>
      <c r="C253" s="235" t="s">
        <v>701</v>
      </c>
      <c r="D253" s="78">
        <f>+SUM(D254:D259)</f>
        <v>2600000</v>
      </c>
      <c r="E253" s="222"/>
      <c r="F253" t="str">
        <f t="shared" si="9"/>
        <v>5</v>
      </c>
      <c r="G253" s="78">
        <f>+SUM(G254:G259)</f>
        <v>2600000</v>
      </c>
      <c r="H253" s="3">
        <f t="shared" si="10"/>
        <v>0</v>
      </c>
      <c r="I253" s="210">
        <v>216666.66666666666</v>
      </c>
      <c r="J253" s="1">
        <v>2600000</v>
      </c>
      <c r="K253" s="3">
        <f t="shared" si="11"/>
        <v>0</v>
      </c>
    </row>
    <row r="254" spans="2:11" ht="20.25">
      <c r="B254" s="87">
        <v>511</v>
      </c>
      <c r="C254" s="236" t="s">
        <v>702</v>
      </c>
      <c r="D254" s="80">
        <f>+IFERROR(VLOOKUP(B254,'DIN PARTIDA'!C:D,2,FALSE),0)</f>
        <v>500000</v>
      </c>
      <c r="E254" s="222"/>
      <c r="F254" t="str">
        <f t="shared" si="9"/>
        <v>5</v>
      </c>
      <c r="G254" s="3">
        <v>500000</v>
      </c>
      <c r="H254" s="3">
        <f t="shared" si="10"/>
        <v>0</v>
      </c>
      <c r="I254" s="210">
        <v>41666.666666666664</v>
      </c>
      <c r="J254" s="1">
        <v>500000</v>
      </c>
      <c r="K254" s="3">
        <f t="shared" si="11"/>
        <v>0</v>
      </c>
    </row>
    <row r="255" spans="2:11" ht="20.25">
      <c r="B255" s="87">
        <v>512</v>
      </c>
      <c r="C255" s="236" t="s">
        <v>703</v>
      </c>
      <c r="D255" s="80">
        <f>+IFERROR(VLOOKUP(B255,'DIN PARTIDA'!C:D,2,FALSE),0)</f>
        <v>100000</v>
      </c>
      <c r="E255" s="222"/>
      <c r="F255" t="str">
        <f t="shared" si="9"/>
        <v>5</v>
      </c>
      <c r="G255" s="3">
        <v>100000</v>
      </c>
      <c r="H255" s="3">
        <f t="shared" si="10"/>
        <v>0</v>
      </c>
      <c r="I255" s="210">
        <v>8333.3333333333339</v>
      </c>
      <c r="J255" s="1">
        <v>100000</v>
      </c>
      <c r="K255" s="3">
        <f t="shared" si="11"/>
        <v>0</v>
      </c>
    </row>
    <row r="256" spans="2:11" ht="20.25">
      <c r="B256" s="87">
        <v>513</v>
      </c>
      <c r="C256" s="236" t="s">
        <v>704</v>
      </c>
      <c r="D256" s="80">
        <f>+IFERROR(VLOOKUP(B256,'DIN PARTIDA'!C:D,2,FALSE),0)</f>
        <v>0</v>
      </c>
      <c r="E256" s="222"/>
      <c r="F256" t="str">
        <f t="shared" si="9"/>
        <v>5</v>
      </c>
      <c r="G256">
        <v>0</v>
      </c>
      <c r="H256" s="3">
        <f t="shared" si="10"/>
        <v>0</v>
      </c>
      <c r="I256" s="210">
        <v>0</v>
      </c>
      <c r="J256" s="1">
        <v>0</v>
      </c>
      <c r="K256" s="3">
        <f t="shared" si="11"/>
        <v>0</v>
      </c>
    </row>
    <row r="257" spans="2:11" ht="20.25">
      <c r="B257" s="87">
        <v>514</v>
      </c>
      <c r="C257" s="236" t="s">
        <v>705</v>
      </c>
      <c r="D257" s="80">
        <f>+IFERROR(VLOOKUP(B257,'DIN PARTIDA'!C:D,2,FALSE),0)</f>
        <v>0</v>
      </c>
      <c r="E257" s="222"/>
      <c r="F257" t="str">
        <f t="shared" si="9"/>
        <v>5</v>
      </c>
      <c r="G257">
        <v>0</v>
      </c>
      <c r="H257" s="3">
        <f t="shared" si="10"/>
        <v>0</v>
      </c>
      <c r="I257" s="210">
        <v>0</v>
      </c>
      <c r="J257" s="1">
        <v>0</v>
      </c>
      <c r="K257" s="3">
        <f t="shared" si="11"/>
        <v>0</v>
      </c>
    </row>
    <row r="258" spans="2:11" ht="20.25">
      <c r="B258" s="87">
        <v>515</v>
      </c>
      <c r="C258" s="236" t="s">
        <v>706</v>
      </c>
      <c r="D258" s="80">
        <f>+IFERROR(VLOOKUP(B258,'DIN PARTIDA'!C:D,2,FALSE),0)</f>
        <v>1500000</v>
      </c>
      <c r="E258" s="222"/>
      <c r="F258" t="str">
        <f t="shared" si="9"/>
        <v>5</v>
      </c>
      <c r="G258" s="3">
        <v>1500000</v>
      </c>
      <c r="H258" s="3">
        <f t="shared" si="10"/>
        <v>0</v>
      </c>
      <c r="I258" s="210">
        <v>125000</v>
      </c>
      <c r="J258" s="1">
        <v>1500000</v>
      </c>
      <c r="K258" s="3">
        <f t="shared" si="11"/>
        <v>0</v>
      </c>
    </row>
    <row r="259" spans="2:11" ht="20.25">
      <c r="B259" s="87">
        <v>519</v>
      </c>
      <c r="C259" s="236" t="s">
        <v>707</v>
      </c>
      <c r="D259" s="80">
        <f>+IFERROR(VLOOKUP(B259,'DIN PARTIDA'!C:D,2,FALSE),0)</f>
        <v>500000</v>
      </c>
      <c r="E259" s="222"/>
      <c r="F259" t="str">
        <f t="shared" si="9"/>
        <v>5</v>
      </c>
      <c r="G259" s="3">
        <v>500000</v>
      </c>
      <c r="H259" s="3">
        <f t="shared" si="10"/>
        <v>0</v>
      </c>
      <c r="I259" s="210">
        <v>41666.666666666664</v>
      </c>
      <c r="J259" s="1">
        <v>500000</v>
      </c>
      <c r="K259" s="3">
        <f t="shared" si="11"/>
        <v>0</v>
      </c>
    </row>
    <row r="260" spans="2:11" ht="17.25" customHeight="1">
      <c r="B260" s="84">
        <v>5200</v>
      </c>
      <c r="C260" s="235" t="s">
        <v>708</v>
      </c>
      <c r="D260" s="78">
        <f>+SUM(D261:D264)</f>
        <v>2650000</v>
      </c>
      <c r="E260" s="222"/>
      <c r="F260" t="str">
        <f t="shared" si="9"/>
        <v>5</v>
      </c>
      <c r="G260" s="78">
        <f>+SUM(G261:G264)</f>
        <v>750000</v>
      </c>
      <c r="H260" s="3">
        <f t="shared" si="10"/>
        <v>-1900000</v>
      </c>
      <c r="I260" s="210">
        <v>62500</v>
      </c>
      <c r="J260" s="1">
        <v>2650000</v>
      </c>
      <c r="K260" s="3">
        <f t="shared" si="11"/>
        <v>0</v>
      </c>
    </row>
    <row r="261" spans="2:11" ht="20.25">
      <c r="B261" s="87">
        <v>521</v>
      </c>
      <c r="C261" s="236" t="s">
        <v>709</v>
      </c>
      <c r="D261" s="80">
        <f>+IFERROR(VLOOKUP(B261,'DIN PARTIDA'!C:D,2,FALSE),0)</f>
        <v>50000</v>
      </c>
      <c r="E261" s="222"/>
      <c r="F261" t="str">
        <f t="shared" si="9"/>
        <v>5</v>
      </c>
      <c r="G261" s="3">
        <v>50000</v>
      </c>
      <c r="H261" s="3">
        <f t="shared" si="10"/>
        <v>0</v>
      </c>
      <c r="I261" s="210">
        <v>4166.666666666667</v>
      </c>
      <c r="J261" s="1">
        <v>50000</v>
      </c>
      <c r="K261" s="3">
        <f t="shared" si="11"/>
        <v>0</v>
      </c>
    </row>
    <row r="262" spans="2:11" ht="20.25">
      <c r="B262" s="87">
        <v>522</v>
      </c>
      <c r="C262" s="236" t="s">
        <v>710</v>
      </c>
      <c r="D262" s="80">
        <f>+IFERROR(VLOOKUP(B262,'DIN PARTIDA'!C:D,2,FALSE),0)</f>
        <v>500000</v>
      </c>
      <c r="E262" s="222"/>
      <c r="F262" t="str">
        <f t="shared" si="9"/>
        <v>5</v>
      </c>
      <c r="G262" s="3">
        <v>500000</v>
      </c>
      <c r="H262" s="3">
        <f t="shared" si="10"/>
        <v>0</v>
      </c>
      <c r="I262" s="210">
        <v>41666.666666666664</v>
      </c>
      <c r="J262" s="1">
        <v>500000</v>
      </c>
      <c r="K262" s="3">
        <f t="shared" si="11"/>
        <v>0</v>
      </c>
    </row>
    <row r="263" spans="2:11" ht="20.25">
      <c r="B263" s="87">
        <v>523</v>
      </c>
      <c r="C263" s="236" t="s">
        <v>711</v>
      </c>
      <c r="D263" s="80">
        <f>+IFERROR(VLOOKUP(B263,'DIN PARTIDA'!C:D,2,FALSE),0)</f>
        <v>100000</v>
      </c>
      <c r="E263" s="222"/>
      <c r="F263" t="str">
        <f t="shared" si="9"/>
        <v>5</v>
      </c>
      <c r="G263" s="3">
        <v>100000</v>
      </c>
      <c r="H263" s="3">
        <f t="shared" si="10"/>
        <v>0</v>
      </c>
      <c r="I263" s="210">
        <v>8333.3333333333339</v>
      </c>
      <c r="J263" s="1">
        <v>100000</v>
      </c>
      <c r="K263" s="3">
        <f t="shared" si="11"/>
        <v>0</v>
      </c>
    </row>
    <row r="264" spans="2:11" ht="20.25">
      <c r="B264" s="87">
        <v>529</v>
      </c>
      <c r="C264" s="236" t="s">
        <v>712</v>
      </c>
      <c r="D264" s="80">
        <f>+IFERROR(VLOOKUP(B264,'DIN PARTIDA'!C:D,2,FALSE),0)</f>
        <v>2000000</v>
      </c>
      <c r="E264" s="222"/>
      <c r="F264" t="str">
        <f t="shared" ref="F264:F327" si="12">+MID(B264,1,1)</f>
        <v>5</v>
      </c>
      <c r="G264" s="3">
        <v>100000</v>
      </c>
      <c r="H264" s="3">
        <f t="shared" ref="H264:H327" si="13">+G264-D264</f>
        <v>-1900000</v>
      </c>
      <c r="I264" s="210">
        <v>8333.3333333333339</v>
      </c>
      <c r="J264" s="1">
        <v>2000000</v>
      </c>
      <c r="K264" s="3">
        <f t="shared" ref="K264:K327" si="14">+J264-D264</f>
        <v>0</v>
      </c>
    </row>
    <row r="265" spans="2:11" ht="17.25" customHeight="1">
      <c r="B265" s="84">
        <v>5300</v>
      </c>
      <c r="C265" s="235" t="s">
        <v>713</v>
      </c>
      <c r="D265" s="78">
        <f>+SUM(D266:D267)</f>
        <v>1500000</v>
      </c>
      <c r="E265" s="222"/>
      <c r="F265" t="str">
        <f t="shared" si="12"/>
        <v>5</v>
      </c>
      <c r="G265" s="78">
        <f>+SUM(G266:G267)</f>
        <v>1500000</v>
      </c>
      <c r="H265" s="3">
        <f t="shared" si="13"/>
        <v>0</v>
      </c>
      <c r="I265" s="210">
        <v>125000</v>
      </c>
      <c r="J265" s="1">
        <v>1500000</v>
      </c>
      <c r="K265" s="3">
        <f t="shared" si="14"/>
        <v>0</v>
      </c>
    </row>
    <row r="266" spans="2:11" ht="20.25">
      <c r="B266" s="87">
        <v>531</v>
      </c>
      <c r="C266" s="236" t="s">
        <v>714</v>
      </c>
      <c r="D266" s="80">
        <f>+IFERROR(VLOOKUP(B266,'DIN PARTIDA'!C:D,2,FALSE),0)</f>
        <v>1000000</v>
      </c>
      <c r="E266" s="222"/>
      <c r="F266" t="str">
        <f t="shared" si="12"/>
        <v>5</v>
      </c>
      <c r="G266" s="3">
        <v>1000000</v>
      </c>
      <c r="H266" s="3">
        <f t="shared" si="13"/>
        <v>0</v>
      </c>
      <c r="I266" s="210">
        <v>83333.333333333328</v>
      </c>
      <c r="J266" s="1">
        <v>1000000</v>
      </c>
      <c r="K266" s="3">
        <f t="shared" si="14"/>
        <v>0</v>
      </c>
    </row>
    <row r="267" spans="2:11" ht="20.25">
      <c r="B267" s="87">
        <v>532</v>
      </c>
      <c r="C267" s="236" t="s">
        <v>715</v>
      </c>
      <c r="D267" s="80">
        <f>+IFERROR(VLOOKUP(B267,'DIN PARTIDA'!C:D,2,FALSE),0)</f>
        <v>500000</v>
      </c>
      <c r="E267" s="222"/>
      <c r="F267" t="str">
        <f t="shared" si="12"/>
        <v>5</v>
      </c>
      <c r="G267" s="3">
        <v>500000</v>
      </c>
      <c r="H267" s="3">
        <f t="shared" si="13"/>
        <v>0</v>
      </c>
      <c r="I267" s="210">
        <v>41666.666666666664</v>
      </c>
      <c r="J267" s="1">
        <v>500000</v>
      </c>
      <c r="K267" s="3">
        <f t="shared" si="14"/>
        <v>0</v>
      </c>
    </row>
    <row r="268" spans="2:11" ht="17.25" customHeight="1">
      <c r="B268" s="84">
        <v>5400</v>
      </c>
      <c r="C268" s="235" t="s">
        <v>716</v>
      </c>
      <c r="D268" s="78">
        <f>+SUM(D269:D274)</f>
        <v>5500000</v>
      </c>
      <c r="E268" s="222"/>
      <c r="F268" t="str">
        <f t="shared" si="12"/>
        <v>5</v>
      </c>
      <c r="G268" s="78">
        <f>+SUM(G269:G274)</f>
        <v>5500000</v>
      </c>
      <c r="H268" s="3">
        <f t="shared" si="13"/>
        <v>0</v>
      </c>
      <c r="I268" s="210">
        <v>458333.33333333331</v>
      </c>
      <c r="J268" s="1">
        <v>5500000</v>
      </c>
      <c r="K268" s="3">
        <f t="shared" si="14"/>
        <v>0</v>
      </c>
    </row>
    <row r="269" spans="2:11" ht="20.25">
      <c r="B269" s="87">
        <v>541</v>
      </c>
      <c r="C269" s="236" t="s">
        <v>717</v>
      </c>
      <c r="D269" s="80">
        <f>+IFERROR(VLOOKUP(B269,'DIN PARTIDA'!C:D,2,FALSE),0)</f>
        <v>4500000</v>
      </c>
      <c r="E269" s="222"/>
      <c r="F269" t="str">
        <f t="shared" si="12"/>
        <v>5</v>
      </c>
      <c r="G269" s="3">
        <v>4500000</v>
      </c>
      <c r="H269" s="3">
        <f t="shared" si="13"/>
        <v>0</v>
      </c>
      <c r="I269" s="210">
        <v>375000</v>
      </c>
      <c r="J269" s="1">
        <v>4500000</v>
      </c>
      <c r="K269" s="3">
        <f t="shared" si="14"/>
        <v>0</v>
      </c>
    </row>
    <row r="270" spans="2:11" ht="20.25">
      <c r="B270" s="87">
        <v>542</v>
      </c>
      <c r="C270" s="236" t="s">
        <v>718</v>
      </c>
      <c r="D270" s="80">
        <f>+IFERROR(VLOOKUP(B270,'DIN PARTIDA'!C:D,2,FALSE),0)</f>
        <v>500000</v>
      </c>
      <c r="E270" s="222"/>
      <c r="F270" t="str">
        <f t="shared" si="12"/>
        <v>5</v>
      </c>
      <c r="G270" s="3">
        <v>500000</v>
      </c>
      <c r="H270" s="3">
        <f t="shared" si="13"/>
        <v>0</v>
      </c>
      <c r="I270" s="210">
        <v>41666.666666666664</v>
      </c>
      <c r="J270" s="1">
        <v>500000</v>
      </c>
      <c r="K270" s="3">
        <f t="shared" si="14"/>
        <v>0</v>
      </c>
    </row>
    <row r="271" spans="2:11" ht="20.25">
      <c r="B271" s="87">
        <v>543</v>
      </c>
      <c r="C271" s="236" t="s">
        <v>719</v>
      </c>
      <c r="D271" s="80">
        <f>+IFERROR(VLOOKUP(B271,'DIN PARTIDA'!C:D,2,FALSE),0)</f>
        <v>0</v>
      </c>
      <c r="E271" s="222"/>
      <c r="F271" t="str">
        <f t="shared" si="12"/>
        <v>5</v>
      </c>
      <c r="G271">
        <v>0</v>
      </c>
      <c r="H271" s="3">
        <f t="shared" si="13"/>
        <v>0</v>
      </c>
      <c r="I271" s="210">
        <v>0</v>
      </c>
      <c r="J271" s="1">
        <v>0</v>
      </c>
      <c r="K271" s="3">
        <f t="shared" si="14"/>
        <v>0</v>
      </c>
    </row>
    <row r="272" spans="2:11" ht="20.25">
      <c r="B272" s="87">
        <v>544</v>
      </c>
      <c r="C272" s="236" t="s">
        <v>720</v>
      </c>
      <c r="D272" s="80">
        <f>+IFERROR(VLOOKUP(B272,'DIN PARTIDA'!C:D,2,FALSE),0)</f>
        <v>0</v>
      </c>
      <c r="E272" s="222"/>
      <c r="F272" t="str">
        <f t="shared" si="12"/>
        <v>5</v>
      </c>
      <c r="G272">
        <v>0</v>
      </c>
      <c r="H272" s="3">
        <f t="shared" si="13"/>
        <v>0</v>
      </c>
      <c r="I272" s="210">
        <v>0</v>
      </c>
      <c r="J272" s="1">
        <v>0</v>
      </c>
      <c r="K272" s="3">
        <f t="shared" si="14"/>
        <v>0</v>
      </c>
    </row>
    <row r="273" spans="2:11" ht="20.25">
      <c r="B273" s="87">
        <v>545</v>
      </c>
      <c r="C273" s="236" t="s">
        <v>721</v>
      </c>
      <c r="D273" s="80">
        <f>+IFERROR(VLOOKUP(B273,'DIN PARTIDA'!C:D,2,FALSE),0)</f>
        <v>0</v>
      </c>
      <c r="E273" s="222"/>
      <c r="F273" t="str">
        <f t="shared" si="12"/>
        <v>5</v>
      </c>
      <c r="G273">
        <v>0</v>
      </c>
      <c r="H273" s="3">
        <f t="shared" si="13"/>
        <v>0</v>
      </c>
      <c r="I273" s="210">
        <v>0</v>
      </c>
      <c r="J273" s="1">
        <v>0</v>
      </c>
      <c r="K273" s="3">
        <f t="shared" si="14"/>
        <v>0</v>
      </c>
    </row>
    <row r="274" spans="2:11" ht="20.25">
      <c r="B274" s="87">
        <v>549</v>
      </c>
      <c r="C274" s="236" t="s">
        <v>722</v>
      </c>
      <c r="D274" s="80">
        <f>+IFERROR(VLOOKUP(B274,'DIN PARTIDA'!C:D,2,FALSE),0)</f>
        <v>500000</v>
      </c>
      <c r="E274" s="222"/>
      <c r="F274" t="str">
        <f t="shared" si="12"/>
        <v>5</v>
      </c>
      <c r="G274" s="3">
        <v>500000</v>
      </c>
      <c r="H274" s="3">
        <f t="shared" si="13"/>
        <v>0</v>
      </c>
      <c r="I274" s="210">
        <v>41666.666666666664</v>
      </c>
      <c r="J274" s="1">
        <v>500000</v>
      </c>
      <c r="K274" s="3">
        <f t="shared" si="14"/>
        <v>0</v>
      </c>
    </row>
    <row r="275" spans="2:11" ht="17.25" customHeight="1">
      <c r="B275" s="84">
        <v>5500</v>
      </c>
      <c r="C275" s="235" t="s">
        <v>723</v>
      </c>
      <c r="D275" s="78">
        <f>+SUM(D276)</f>
        <v>500000</v>
      </c>
      <c r="E275" s="222"/>
      <c r="F275" t="str">
        <f t="shared" si="12"/>
        <v>5</v>
      </c>
      <c r="G275" s="207">
        <f>+SUM(G276)</f>
        <v>500000</v>
      </c>
      <c r="H275" s="3">
        <f t="shared" si="13"/>
        <v>0</v>
      </c>
      <c r="I275" s="210">
        <v>41666.666666666664</v>
      </c>
      <c r="J275" s="1">
        <v>500000</v>
      </c>
      <c r="K275" s="3">
        <f t="shared" si="14"/>
        <v>0</v>
      </c>
    </row>
    <row r="276" spans="2:11" ht="20.25">
      <c r="B276" s="87">
        <v>551</v>
      </c>
      <c r="C276" s="236" t="s">
        <v>724</v>
      </c>
      <c r="D276" s="80">
        <f>+IFERROR(VLOOKUP(B276,'DIN PARTIDA'!C:D,2,FALSE),0)</f>
        <v>500000</v>
      </c>
      <c r="E276" s="222"/>
      <c r="F276" t="str">
        <f t="shared" si="12"/>
        <v>5</v>
      </c>
      <c r="G276" s="198">
        <v>500000</v>
      </c>
      <c r="H276" s="3">
        <f t="shared" si="13"/>
        <v>0</v>
      </c>
      <c r="I276" s="210">
        <v>41666.666666666664</v>
      </c>
      <c r="J276" s="1">
        <v>500000</v>
      </c>
      <c r="K276" s="3">
        <f t="shared" si="14"/>
        <v>0</v>
      </c>
    </row>
    <row r="277" spans="2:11" ht="17.25" customHeight="1">
      <c r="B277" s="84">
        <v>5600</v>
      </c>
      <c r="C277" s="235" t="s">
        <v>725</v>
      </c>
      <c r="D277" s="78">
        <f>+SUM(D278:D285)</f>
        <v>1500000</v>
      </c>
      <c r="E277" s="222"/>
      <c r="F277" t="str">
        <f t="shared" si="12"/>
        <v>5</v>
      </c>
      <c r="G277" s="78">
        <f>+SUM(G278:G285)</f>
        <v>1500000</v>
      </c>
      <c r="H277" s="3">
        <f t="shared" si="13"/>
        <v>0</v>
      </c>
      <c r="I277" s="210">
        <v>125000</v>
      </c>
      <c r="J277" s="1">
        <v>1500000</v>
      </c>
      <c r="K277" s="3">
        <f t="shared" si="14"/>
        <v>0</v>
      </c>
    </row>
    <row r="278" spans="2:11" ht="20.25">
      <c r="B278" s="87">
        <v>561</v>
      </c>
      <c r="C278" s="236" t="s">
        <v>726</v>
      </c>
      <c r="D278" s="80">
        <f>+IFERROR(VLOOKUP(B278,'DIN PARTIDA'!C:D,2,FALSE),0)</f>
        <v>0</v>
      </c>
      <c r="E278" s="222"/>
      <c r="F278" t="str">
        <f t="shared" si="12"/>
        <v>5</v>
      </c>
      <c r="G278">
        <v>0</v>
      </c>
      <c r="H278" s="3">
        <f t="shared" si="13"/>
        <v>0</v>
      </c>
      <c r="I278" s="210">
        <v>0</v>
      </c>
      <c r="J278" s="1">
        <v>0</v>
      </c>
      <c r="K278" s="3">
        <f t="shared" si="14"/>
        <v>0</v>
      </c>
    </row>
    <row r="279" spans="2:11" ht="20.25">
      <c r="B279" s="87">
        <v>562</v>
      </c>
      <c r="C279" s="236" t="s">
        <v>727</v>
      </c>
      <c r="D279" s="80">
        <f>+IFERROR(VLOOKUP(B279,'DIN PARTIDA'!C:D,2,FALSE),0)</f>
        <v>0</v>
      </c>
      <c r="E279" s="222"/>
      <c r="F279" t="str">
        <f t="shared" si="12"/>
        <v>5</v>
      </c>
      <c r="G279">
        <v>0</v>
      </c>
      <c r="H279" s="3">
        <f t="shared" si="13"/>
        <v>0</v>
      </c>
      <c r="I279" s="210">
        <v>0</v>
      </c>
      <c r="J279" s="1">
        <v>0</v>
      </c>
      <c r="K279" s="3">
        <f t="shared" si="14"/>
        <v>0</v>
      </c>
    </row>
    <row r="280" spans="2:11" ht="20.25">
      <c r="B280" s="87">
        <v>563</v>
      </c>
      <c r="C280" s="236" t="s">
        <v>728</v>
      </c>
      <c r="D280" s="80">
        <f>+IFERROR(VLOOKUP(B280,'DIN PARTIDA'!C:D,2,FALSE),0)</f>
        <v>0</v>
      </c>
      <c r="E280" s="222"/>
      <c r="F280" t="str">
        <f t="shared" si="12"/>
        <v>5</v>
      </c>
      <c r="G280">
        <v>0</v>
      </c>
      <c r="H280" s="3">
        <f t="shared" si="13"/>
        <v>0</v>
      </c>
      <c r="I280" s="210">
        <v>0</v>
      </c>
      <c r="J280" s="1">
        <v>0</v>
      </c>
      <c r="K280" s="3">
        <f t="shared" si="14"/>
        <v>0</v>
      </c>
    </row>
    <row r="281" spans="2:11" ht="33.75">
      <c r="B281" s="87">
        <v>564</v>
      </c>
      <c r="C281" s="236" t="s">
        <v>729</v>
      </c>
      <c r="D281" s="80">
        <f>+IFERROR(VLOOKUP(B281,'DIN PARTIDA'!C:D,2,FALSE),0)</f>
        <v>300000</v>
      </c>
      <c r="E281" s="222"/>
      <c r="F281" t="str">
        <f t="shared" si="12"/>
        <v>5</v>
      </c>
      <c r="G281" s="3">
        <v>300000</v>
      </c>
      <c r="H281" s="3">
        <f t="shared" si="13"/>
        <v>0</v>
      </c>
      <c r="I281" s="210">
        <v>25000</v>
      </c>
      <c r="J281" s="1">
        <v>300000</v>
      </c>
      <c r="K281" s="3">
        <f t="shared" si="14"/>
        <v>0</v>
      </c>
    </row>
    <row r="282" spans="2:11" ht="20.25">
      <c r="B282" s="87">
        <v>565</v>
      </c>
      <c r="C282" s="236" t="s">
        <v>730</v>
      </c>
      <c r="D282" s="80">
        <f>+IFERROR(VLOOKUP(B282,'DIN PARTIDA'!C:D,2,FALSE),0)</f>
        <v>0</v>
      </c>
      <c r="E282" s="222"/>
      <c r="F282" t="str">
        <f t="shared" si="12"/>
        <v>5</v>
      </c>
      <c r="G282">
        <v>0</v>
      </c>
      <c r="H282" s="3">
        <f t="shared" si="13"/>
        <v>0</v>
      </c>
      <c r="I282" s="210">
        <v>0</v>
      </c>
      <c r="J282" s="1">
        <v>0</v>
      </c>
      <c r="K282" s="3">
        <f t="shared" si="14"/>
        <v>0</v>
      </c>
    </row>
    <row r="283" spans="2:11" ht="20.25">
      <c r="B283" s="87">
        <v>566</v>
      </c>
      <c r="C283" s="236" t="s">
        <v>731</v>
      </c>
      <c r="D283" s="80">
        <f>+IFERROR(VLOOKUP(B283,'DIN PARTIDA'!C:D,2,FALSE),0)</f>
        <v>1000000</v>
      </c>
      <c r="E283" s="222"/>
      <c r="F283" t="str">
        <f t="shared" si="12"/>
        <v>5</v>
      </c>
      <c r="G283" s="3">
        <v>1000000</v>
      </c>
      <c r="H283" s="3">
        <f t="shared" si="13"/>
        <v>0</v>
      </c>
      <c r="I283" s="210">
        <v>83333.333333333328</v>
      </c>
      <c r="J283" s="1">
        <v>1000000</v>
      </c>
      <c r="K283" s="3">
        <f t="shared" si="14"/>
        <v>0</v>
      </c>
    </row>
    <row r="284" spans="2:11" ht="20.25">
      <c r="B284" s="87">
        <v>567</v>
      </c>
      <c r="C284" s="236" t="s">
        <v>732</v>
      </c>
      <c r="D284" s="80">
        <f>+IFERROR(VLOOKUP(B284,'DIN PARTIDA'!C:D,2,FALSE),0)</f>
        <v>200000</v>
      </c>
      <c r="E284" s="222"/>
      <c r="F284" t="str">
        <f t="shared" si="12"/>
        <v>5</v>
      </c>
      <c r="G284" s="3">
        <v>200000</v>
      </c>
      <c r="H284" s="3">
        <f t="shared" si="13"/>
        <v>0</v>
      </c>
      <c r="I284" s="210">
        <v>16666.666666666668</v>
      </c>
      <c r="J284" s="1">
        <v>200000</v>
      </c>
      <c r="K284" s="3">
        <f t="shared" si="14"/>
        <v>0</v>
      </c>
    </row>
    <row r="285" spans="2:11" ht="20.25">
      <c r="B285" s="87">
        <v>569</v>
      </c>
      <c r="C285" s="236" t="s">
        <v>733</v>
      </c>
      <c r="D285" s="80">
        <f>+IFERROR(VLOOKUP(B285,'DIN PARTIDA'!C:D,2,FALSE),0)</f>
        <v>0</v>
      </c>
      <c r="E285" s="222"/>
      <c r="F285" t="str">
        <f t="shared" si="12"/>
        <v>5</v>
      </c>
      <c r="G285">
        <v>0</v>
      </c>
      <c r="H285" s="3">
        <f t="shared" si="13"/>
        <v>0</v>
      </c>
      <c r="I285" s="210">
        <v>0</v>
      </c>
      <c r="J285" s="1">
        <v>0</v>
      </c>
      <c r="K285" s="3">
        <f t="shared" si="14"/>
        <v>0</v>
      </c>
    </row>
    <row r="286" spans="2:11" ht="17.25" customHeight="1">
      <c r="B286" s="84">
        <v>5700</v>
      </c>
      <c r="C286" s="235" t="s">
        <v>734</v>
      </c>
      <c r="D286" s="78">
        <f>+SUM(D287:D295)</f>
        <v>1000000</v>
      </c>
      <c r="E286" s="222"/>
      <c r="F286" t="str">
        <f t="shared" si="12"/>
        <v>5</v>
      </c>
      <c r="G286" s="78">
        <f>+SUM(G287:G295)</f>
        <v>0</v>
      </c>
      <c r="H286" s="3">
        <f t="shared" si="13"/>
        <v>-1000000</v>
      </c>
      <c r="I286" s="210">
        <v>0</v>
      </c>
      <c r="J286" s="1">
        <v>1000000</v>
      </c>
      <c r="K286" s="3">
        <f t="shared" si="14"/>
        <v>0</v>
      </c>
    </row>
    <row r="287" spans="2:11" ht="20.25">
      <c r="B287" s="87">
        <v>571</v>
      </c>
      <c r="C287" s="236" t="s">
        <v>735</v>
      </c>
      <c r="D287" s="80">
        <f>+IFERROR(VLOOKUP(B287,'DIN PARTIDA'!C:D,2,FALSE),0)</f>
        <v>0</v>
      </c>
      <c r="E287" s="222"/>
      <c r="F287" t="str">
        <f t="shared" si="12"/>
        <v>5</v>
      </c>
      <c r="G287">
        <v>0</v>
      </c>
      <c r="H287" s="3">
        <f t="shared" si="13"/>
        <v>0</v>
      </c>
      <c r="I287" s="210">
        <v>0</v>
      </c>
      <c r="J287" s="1">
        <v>0</v>
      </c>
      <c r="K287" s="3">
        <f t="shared" si="14"/>
        <v>0</v>
      </c>
    </row>
    <row r="288" spans="2:11" ht="20.25">
      <c r="B288" s="87">
        <v>572</v>
      </c>
      <c r="C288" s="236" t="s">
        <v>736</v>
      </c>
      <c r="D288" s="80">
        <f>+IFERROR(VLOOKUP(B288,'DIN PARTIDA'!C:D,2,FALSE),0)</f>
        <v>0</v>
      </c>
      <c r="E288" s="222"/>
      <c r="F288" t="str">
        <f t="shared" si="12"/>
        <v>5</v>
      </c>
      <c r="G288">
        <v>0</v>
      </c>
      <c r="H288" s="3">
        <f t="shared" si="13"/>
        <v>0</v>
      </c>
      <c r="I288" s="210">
        <v>0</v>
      </c>
      <c r="J288" s="1">
        <v>0</v>
      </c>
      <c r="K288" s="3">
        <f t="shared" si="14"/>
        <v>0</v>
      </c>
    </row>
    <row r="289" spans="2:11" ht="20.25">
      <c r="B289" s="87">
        <v>573</v>
      </c>
      <c r="C289" s="236" t="s">
        <v>737</v>
      </c>
      <c r="D289" s="80">
        <f>+IFERROR(VLOOKUP(B289,'DIN PARTIDA'!C:D,2,FALSE),0)</f>
        <v>0</v>
      </c>
      <c r="E289" s="222"/>
      <c r="F289" t="str">
        <f t="shared" si="12"/>
        <v>5</v>
      </c>
      <c r="G289">
        <v>0</v>
      </c>
      <c r="H289" s="3">
        <f t="shared" si="13"/>
        <v>0</v>
      </c>
      <c r="I289" s="210">
        <v>0</v>
      </c>
      <c r="J289" s="1">
        <v>0</v>
      </c>
      <c r="K289" s="3">
        <f t="shared" si="14"/>
        <v>0</v>
      </c>
    </row>
    <row r="290" spans="2:11" ht="20.25">
      <c r="B290" s="87">
        <v>574</v>
      </c>
      <c r="C290" s="236" t="s">
        <v>738</v>
      </c>
      <c r="D290" s="80">
        <f>+IFERROR(VLOOKUP(B290,'DIN PARTIDA'!C:D,2,FALSE),0)</f>
        <v>0</v>
      </c>
      <c r="E290" s="222"/>
      <c r="F290" t="str">
        <f t="shared" si="12"/>
        <v>5</v>
      </c>
      <c r="G290">
        <v>0</v>
      </c>
      <c r="H290" s="3">
        <f t="shared" si="13"/>
        <v>0</v>
      </c>
      <c r="I290" s="210">
        <v>0</v>
      </c>
      <c r="J290" s="1">
        <v>0</v>
      </c>
      <c r="K290" s="3">
        <f t="shared" si="14"/>
        <v>0</v>
      </c>
    </row>
    <row r="291" spans="2:11" ht="20.25">
      <c r="B291" s="87">
        <v>575</v>
      </c>
      <c r="C291" s="236" t="s">
        <v>739</v>
      </c>
      <c r="D291" s="80">
        <f>+IFERROR(VLOOKUP(B291,'DIN PARTIDA'!C:D,2,FALSE),0)</f>
        <v>0</v>
      </c>
      <c r="E291" s="222"/>
      <c r="F291" t="str">
        <f t="shared" si="12"/>
        <v>5</v>
      </c>
      <c r="G291">
        <v>0</v>
      </c>
      <c r="H291" s="3">
        <f t="shared" si="13"/>
        <v>0</v>
      </c>
      <c r="I291" s="210">
        <v>0</v>
      </c>
      <c r="J291" s="1">
        <v>0</v>
      </c>
      <c r="K291" s="3">
        <f t="shared" si="14"/>
        <v>0</v>
      </c>
    </row>
    <row r="292" spans="2:11" ht="20.25">
      <c r="B292" s="87">
        <v>576</v>
      </c>
      <c r="C292" s="236" t="s">
        <v>740</v>
      </c>
      <c r="D292" s="80">
        <f>+IFERROR(VLOOKUP(B292,'DIN PARTIDA'!C:D,2,FALSE),0)</f>
        <v>0</v>
      </c>
      <c r="E292" s="222"/>
      <c r="F292" t="str">
        <f t="shared" si="12"/>
        <v>5</v>
      </c>
      <c r="G292">
        <v>0</v>
      </c>
      <c r="H292" s="3">
        <f t="shared" si="13"/>
        <v>0</v>
      </c>
      <c r="I292" s="210">
        <v>0</v>
      </c>
      <c r="J292" s="1">
        <v>0</v>
      </c>
      <c r="K292" s="3">
        <f t="shared" si="14"/>
        <v>0</v>
      </c>
    </row>
    <row r="293" spans="2:11" ht="20.25">
      <c r="B293" s="87">
        <v>577</v>
      </c>
      <c r="C293" s="236" t="s">
        <v>741</v>
      </c>
      <c r="D293" s="80">
        <f>+IFERROR(VLOOKUP(B293,'DIN PARTIDA'!C:D,2,FALSE),0)</f>
        <v>0</v>
      </c>
      <c r="E293" s="222"/>
      <c r="F293" t="str">
        <f t="shared" si="12"/>
        <v>5</v>
      </c>
      <c r="G293">
        <v>0</v>
      </c>
      <c r="H293" s="3">
        <f t="shared" si="13"/>
        <v>0</v>
      </c>
      <c r="I293" s="210">
        <v>0</v>
      </c>
      <c r="J293" s="1">
        <v>0</v>
      </c>
      <c r="K293" s="3">
        <f t="shared" si="14"/>
        <v>0</v>
      </c>
    </row>
    <row r="294" spans="2:11" ht="20.25">
      <c r="B294" s="87">
        <v>578</v>
      </c>
      <c r="C294" s="236" t="s">
        <v>742</v>
      </c>
      <c r="D294" s="80">
        <f>+IFERROR(VLOOKUP(B294,'DIN PARTIDA'!C:D,2,FALSE),0)</f>
        <v>1000000</v>
      </c>
      <c r="E294" s="222"/>
      <c r="F294" t="str">
        <f t="shared" si="12"/>
        <v>5</v>
      </c>
      <c r="G294">
        <v>0</v>
      </c>
      <c r="H294" s="3">
        <f t="shared" si="13"/>
        <v>-1000000</v>
      </c>
      <c r="I294" s="210">
        <v>0</v>
      </c>
      <c r="J294" s="1">
        <v>1000000</v>
      </c>
      <c r="K294" s="3">
        <f t="shared" si="14"/>
        <v>0</v>
      </c>
    </row>
    <row r="295" spans="2:11" ht="20.25">
      <c r="B295" s="87">
        <v>579</v>
      </c>
      <c r="C295" s="236" t="s">
        <v>743</v>
      </c>
      <c r="D295" s="80">
        <f>+IFERROR(VLOOKUP(B295,'DIN PARTIDA'!C:D,2,FALSE),0)</f>
        <v>0</v>
      </c>
      <c r="E295" s="222"/>
      <c r="F295" t="str">
        <f t="shared" si="12"/>
        <v>5</v>
      </c>
      <c r="G295">
        <v>0</v>
      </c>
      <c r="H295" s="3">
        <f t="shared" si="13"/>
        <v>0</v>
      </c>
      <c r="I295" s="210">
        <v>0</v>
      </c>
      <c r="J295" s="1">
        <v>0</v>
      </c>
      <c r="K295" s="3">
        <f t="shared" si="14"/>
        <v>0</v>
      </c>
    </row>
    <row r="296" spans="2:11" ht="17.25" customHeight="1">
      <c r="B296" s="84">
        <v>5800</v>
      </c>
      <c r="C296" s="235" t="s">
        <v>744</v>
      </c>
      <c r="D296" s="78">
        <f>+SUM(D297:D300)</f>
        <v>6500000</v>
      </c>
      <c r="E296" s="222"/>
      <c r="F296" t="str">
        <f t="shared" si="12"/>
        <v>5</v>
      </c>
      <c r="G296" s="78">
        <f>+SUM(G297:G300)</f>
        <v>0</v>
      </c>
      <c r="H296" s="3">
        <f t="shared" si="13"/>
        <v>-6500000</v>
      </c>
      <c r="I296" s="210">
        <v>0</v>
      </c>
      <c r="J296" s="1">
        <v>6500000</v>
      </c>
      <c r="K296" s="3">
        <f t="shared" si="14"/>
        <v>0</v>
      </c>
    </row>
    <row r="297" spans="2:11" ht="20.25">
      <c r="B297" s="87">
        <v>581</v>
      </c>
      <c r="C297" s="236" t="s">
        <v>745</v>
      </c>
      <c r="D297" s="80">
        <f>+IFERROR(VLOOKUP(B297,'DIN PARTIDA'!C:D,2,FALSE),0)</f>
        <v>6500000</v>
      </c>
      <c r="E297" s="222"/>
      <c r="F297" t="str">
        <f t="shared" si="12"/>
        <v>5</v>
      </c>
      <c r="G297">
        <v>0</v>
      </c>
      <c r="H297" s="3">
        <f t="shared" si="13"/>
        <v>-6500000</v>
      </c>
      <c r="I297" s="210">
        <v>0</v>
      </c>
      <c r="J297" s="1">
        <v>6500000</v>
      </c>
      <c r="K297" s="3">
        <f t="shared" si="14"/>
        <v>0</v>
      </c>
    </row>
    <row r="298" spans="2:11" ht="20.25">
      <c r="B298" s="87">
        <v>582</v>
      </c>
      <c r="C298" s="236" t="s">
        <v>746</v>
      </c>
      <c r="D298" s="80">
        <f>+IFERROR(VLOOKUP(B298,'DIN PARTIDA'!C:D,2,FALSE),0)</f>
        <v>0</v>
      </c>
      <c r="E298" s="222"/>
      <c r="F298" t="str">
        <f t="shared" si="12"/>
        <v>5</v>
      </c>
      <c r="G298">
        <v>0</v>
      </c>
      <c r="H298" s="3">
        <f t="shared" si="13"/>
        <v>0</v>
      </c>
      <c r="I298" s="210">
        <v>0</v>
      </c>
      <c r="J298" s="1">
        <v>0</v>
      </c>
      <c r="K298" s="3">
        <f t="shared" si="14"/>
        <v>0</v>
      </c>
    </row>
    <row r="299" spans="2:11" ht="20.25">
      <c r="B299" s="87">
        <v>583</v>
      </c>
      <c r="C299" s="236" t="s">
        <v>747</v>
      </c>
      <c r="D299" s="80">
        <f>+IFERROR(VLOOKUP(B299,'DIN PARTIDA'!C:D,2,FALSE),0)</f>
        <v>0</v>
      </c>
      <c r="E299" s="222"/>
      <c r="F299" t="str">
        <f t="shared" si="12"/>
        <v>5</v>
      </c>
      <c r="G299">
        <v>0</v>
      </c>
      <c r="H299" s="3">
        <f t="shared" si="13"/>
        <v>0</v>
      </c>
      <c r="I299" s="210">
        <v>0</v>
      </c>
      <c r="J299" s="1">
        <v>0</v>
      </c>
      <c r="K299" s="3">
        <f t="shared" si="14"/>
        <v>0</v>
      </c>
    </row>
    <row r="300" spans="2:11" ht="20.25">
      <c r="B300" s="87">
        <v>589</v>
      </c>
      <c r="C300" s="236" t="s">
        <v>748</v>
      </c>
      <c r="D300" s="80">
        <f>+IFERROR(VLOOKUP(B300,'DIN PARTIDA'!C:D,2,FALSE),0)</f>
        <v>0</v>
      </c>
      <c r="E300" s="222"/>
      <c r="F300" t="str">
        <f t="shared" si="12"/>
        <v>5</v>
      </c>
      <c r="G300">
        <v>0</v>
      </c>
      <c r="H300" s="3">
        <f t="shared" si="13"/>
        <v>0</v>
      </c>
      <c r="I300" s="210">
        <v>0</v>
      </c>
      <c r="J300" s="1">
        <v>0</v>
      </c>
      <c r="K300" s="3">
        <f t="shared" si="14"/>
        <v>0</v>
      </c>
    </row>
    <row r="301" spans="2:11" ht="17.25" customHeight="1">
      <c r="B301" s="84">
        <v>5900</v>
      </c>
      <c r="C301" s="235" t="s">
        <v>749</v>
      </c>
      <c r="D301" s="78">
        <f>+SUM(D302:D310)</f>
        <v>500000</v>
      </c>
      <c r="E301" s="222"/>
      <c r="F301" t="str">
        <f t="shared" si="12"/>
        <v>5</v>
      </c>
      <c r="G301" s="207">
        <f>+SUM(G302:G310)</f>
        <v>500000</v>
      </c>
      <c r="H301" s="3">
        <f t="shared" si="13"/>
        <v>0</v>
      </c>
      <c r="I301" s="210">
        <v>41666.666666666664</v>
      </c>
      <c r="J301" s="1">
        <v>500000</v>
      </c>
      <c r="K301" s="3">
        <f t="shared" si="14"/>
        <v>0</v>
      </c>
    </row>
    <row r="302" spans="2:11" ht="20.25">
      <c r="B302" s="87">
        <v>591</v>
      </c>
      <c r="C302" s="236" t="s">
        <v>750</v>
      </c>
      <c r="D302" s="80">
        <f>+IFERROR(VLOOKUP(B302,'DIN PARTIDA'!C:D,2,FALSE),0)</f>
        <v>250000</v>
      </c>
      <c r="E302" s="222"/>
      <c r="F302" t="str">
        <f t="shared" si="12"/>
        <v>5</v>
      </c>
      <c r="G302" s="198">
        <v>250000</v>
      </c>
      <c r="H302" s="3">
        <f t="shared" si="13"/>
        <v>0</v>
      </c>
      <c r="I302" s="210">
        <v>20833.333333333332</v>
      </c>
      <c r="J302" s="1">
        <v>250000</v>
      </c>
      <c r="K302" s="3">
        <f t="shared" si="14"/>
        <v>0</v>
      </c>
    </row>
    <row r="303" spans="2:11" ht="20.25">
      <c r="B303" s="87">
        <v>592</v>
      </c>
      <c r="C303" s="236" t="s">
        <v>751</v>
      </c>
      <c r="D303" s="80">
        <f>+IFERROR(VLOOKUP(B303,'DIN PARTIDA'!C:D,2,FALSE),0)</f>
        <v>0</v>
      </c>
      <c r="E303" s="222"/>
      <c r="F303" t="str">
        <f t="shared" si="12"/>
        <v>5</v>
      </c>
      <c r="G303">
        <v>0</v>
      </c>
      <c r="H303" s="3">
        <f t="shared" si="13"/>
        <v>0</v>
      </c>
      <c r="I303" s="210">
        <v>0</v>
      </c>
      <c r="J303" s="1">
        <v>0</v>
      </c>
      <c r="K303" s="3">
        <f t="shared" si="14"/>
        <v>0</v>
      </c>
    </row>
    <row r="304" spans="2:11" ht="20.25">
      <c r="B304" s="87">
        <v>593</v>
      </c>
      <c r="C304" s="236" t="s">
        <v>752</v>
      </c>
      <c r="D304" s="80">
        <f>+IFERROR(VLOOKUP(B304,'DIN PARTIDA'!C:D,2,FALSE),0)</f>
        <v>250000</v>
      </c>
      <c r="E304" s="222"/>
      <c r="F304" t="str">
        <f t="shared" si="12"/>
        <v>5</v>
      </c>
      <c r="G304" s="198">
        <v>250000</v>
      </c>
      <c r="H304" s="3">
        <f t="shared" si="13"/>
        <v>0</v>
      </c>
      <c r="I304" s="210">
        <v>20833.333333333332</v>
      </c>
      <c r="J304" s="1">
        <v>250000</v>
      </c>
      <c r="K304" s="3">
        <f t="shared" si="14"/>
        <v>0</v>
      </c>
    </row>
    <row r="305" spans="2:12" ht="20.25">
      <c r="B305" s="87">
        <v>594</v>
      </c>
      <c r="C305" s="236" t="s">
        <v>753</v>
      </c>
      <c r="D305" s="80">
        <f>+IFERROR(VLOOKUP(B305,'DIN PARTIDA'!C:D,2,FALSE),0)</f>
        <v>0</v>
      </c>
      <c r="E305" s="222"/>
      <c r="F305" t="str">
        <f t="shared" si="12"/>
        <v>5</v>
      </c>
      <c r="G305">
        <v>0</v>
      </c>
      <c r="H305" s="3">
        <f t="shared" si="13"/>
        <v>0</v>
      </c>
      <c r="I305" s="210">
        <v>0</v>
      </c>
      <c r="J305" s="1">
        <v>0</v>
      </c>
      <c r="K305" s="3">
        <f t="shared" si="14"/>
        <v>0</v>
      </c>
    </row>
    <row r="306" spans="2:12" ht="20.25">
      <c r="B306" s="87">
        <v>595</v>
      </c>
      <c r="C306" s="236" t="s">
        <v>754</v>
      </c>
      <c r="D306" s="80">
        <f>+IFERROR(VLOOKUP(B306,'DIN PARTIDA'!C:D,2,FALSE),0)</f>
        <v>0</v>
      </c>
      <c r="E306" s="222"/>
      <c r="F306" t="str">
        <f t="shared" si="12"/>
        <v>5</v>
      </c>
      <c r="G306">
        <v>0</v>
      </c>
      <c r="H306" s="3">
        <f t="shared" si="13"/>
        <v>0</v>
      </c>
      <c r="I306" s="210">
        <v>0</v>
      </c>
      <c r="J306" s="1">
        <v>0</v>
      </c>
      <c r="K306" s="3">
        <f t="shared" si="14"/>
        <v>0</v>
      </c>
    </row>
    <row r="307" spans="2:12" ht="20.25">
      <c r="B307" s="87">
        <v>596</v>
      </c>
      <c r="C307" s="236" t="s">
        <v>755</v>
      </c>
      <c r="D307" s="80">
        <f>+IFERROR(VLOOKUP(B307,'DIN PARTIDA'!C:D,2,FALSE),0)</f>
        <v>0</v>
      </c>
      <c r="E307" s="222"/>
      <c r="F307" t="str">
        <f t="shared" si="12"/>
        <v>5</v>
      </c>
      <c r="G307">
        <v>0</v>
      </c>
      <c r="H307" s="3">
        <f t="shared" si="13"/>
        <v>0</v>
      </c>
      <c r="I307" s="210">
        <v>0</v>
      </c>
      <c r="J307" s="1">
        <v>0</v>
      </c>
      <c r="K307" s="3">
        <f t="shared" si="14"/>
        <v>0</v>
      </c>
    </row>
    <row r="308" spans="2:12" ht="20.25">
      <c r="B308" s="87">
        <v>597</v>
      </c>
      <c r="C308" s="236" t="s">
        <v>756</v>
      </c>
      <c r="D308" s="80">
        <f>+IFERROR(VLOOKUP(B308,'DIN PARTIDA'!C:D,2,FALSE),0)</f>
        <v>0</v>
      </c>
      <c r="E308" s="222"/>
      <c r="F308" t="str">
        <f t="shared" si="12"/>
        <v>5</v>
      </c>
      <c r="G308">
        <v>0</v>
      </c>
      <c r="H308" s="3">
        <f t="shared" si="13"/>
        <v>0</v>
      </c>
      <c r="I308" s="210">
        <v>0</v>
      </c>
      <c r="J308" s="1">
        <v>0</v>
      </c>
      <c r="K308" s="3">
        <f t="shared" si="14"/>
        <v>0</v>
      </c>
    </row>
    <row r="309" spans="2:12" ht="20.25">
      <c r="B309" s="87">
        <v>598</v>
      </c>
      <c r="C309" s="236" t="s">
        <v>757</v>
      </c>
      <c r="D309" s="80">
        <f>+IFERROR(VLOOKUP(B309,'DIN PARTIDA'!C:D,2,FALSE),0)</f>
        <v>0</v>
      </c>
      <c r="E309" s="222"/>
      <c r="F309" t="str">
        <f t="shared" si="12"/>
        <v>5</v>
      </c>
      <c r="G309">
        <v>0</v>
      </c>
      <c r="H309" s="3">
        <f t="shared" si="13"/>
        <v>0</v>
      </c>
      <c r="I309" s="210">
        <v>0</v>
      </c>
      <c r="J309" s="1">
        <v>0</v>
      </c>
      <c r="K309" s="3">
        <f t="shared" si="14"/>
        <v>0</v>
      </c>
    </row>
    <row r="310" spans="2:12" ht="20.25">
      <c r="B310" s="87">
        <v>599</v>
      </c>
      <c r="C310" s="236" t="s">
        <v>758</v>
      </c>
      <c r="D310" s="80">
        <f>+IFERROR(VLOOKUP(B310,'DIN PARTIDA'!C:D,2,FALSE),0)</f>
        <v>0</v>
      </c>
      <c r="E310" s="222"/>
      <c r="F310" t="str">
        <f t="shared" si="12"/>
        <v>5</v>
      </c>
      <c r="G310">
        <v>0</v>
      </c>
      <c r="H310" s="3">
        <f t="shared" si="13"/>
        <v>0</v>
      </c>
      <c r="I310" s="210">
        <v>0</v>
      </c>
      <c r="J310" s="1">
        <v>0</v>
      </c>
      <c r="K310" s="3">
        <f t="shared" si="14"/>
        <v>0</v>
      </c>
    </row>
    <row r="311" spans="2:12" ht="17.25" customHeight="1">
      <c r="B311" s="82">
        <v>6000</v>
      </c>
      <c r="C311" s="234" t="s">
        <v>759</v>
      </c>
      <c r="D311" s="83">
        <f>+D312+D321+D330</f>
        <v>44711563</v>
      </c>
      <c r="E311" s="222"/>
      <c r="F311" t="str">
        <f t="shared" si="12"/>
        <v>6</v>
      </c>
      <c r="G311" s="83">
        <f>+G312+G321+G330</f>
        <v>40000000</v>
      </c>
      <c r="H311" s="3">
        <f t="shared" si="13"/>
        <v>-4711563</v>
      </c>
      <c r="I311" s="210">
        <v>3333333.3333333335</v>
      </c>
      <c r="J311" s="1">
        <v>44711563</v>
      </c>
      <c r="K311" s="3">
        <f t="shared" si="14"/>
        <v>0</v>
      </c>
    </row>
    <row r="312" spans="2:12" ht="17.25" customHeight="1">
      <c r="B312" s="84">
        <v>6100</v>
      </c>
      <c r="C312" s="235" t="s">
        <v>760</v>
      </c>
      <c r="D312" s="78">
        <f>+SUM(D313:D320)</f>
        <v>44711563</v>
      </c>
      <c r="E312" s="222"/>
      <c r="F312" t="str">
        <f t="shared" si="12"/>
        <v>6</v>
      </c>
      <c r="G312" s="78">
        <f>+SUM(G313:G320)</f>
        <v>40000000</v>
      </c>
      <c r="H312" s="3">
        <f t="shared" si="13"/>
        <v>-4711563</v>
      </c>
      <c r="I312" s="210">
        <v>3333333.3333333335</v>
      </c>
      <c r="J312" s="1">
        <v>44711563</v>
      </c>
      <c r="K312" s="3">
        <f t="shared" si="14"/>
        <v>0</v>
      </c>
    </row>
    <row r="313" spans="2:12" ht="20.25">
      <c r="B313" s="87">
        <v>611</v>
      </c>
      <c r="C313" s="236" t="s">
        <v>761</v>
      </c>
      <c r="D313" s="80">
        <f>+IFERROR(VLOOKUP(B313,'DIN PARTIDA'!C:D,2,FALSE),0)</f>
        <v>0</v>
      </c>
      <c r="E313" s="222"/>
      <c r="F313" t="str">
        <f t="shared" si="12"/>
        <v>6</v>
      </c>
      <c r="H313" s="3">
        <f t="shared" si="13"/>
        <v>0</v>
      </c>
      <c r="I313" s="210">
        <v>0</v>
      </c>
      <c r="J313" s="1">
        <v>0</v>
      </c>
      <c r="K313" s="3">
        <f t="shared" si="14"/>
        <v>0</v>
      </c>
    </row>
    <row r="314" spans="2:12" ht="20.25">
      <c r="B314" s="87">
        <v>612</v>
      </c>
      <c r="C314" s="236" t="s">
        <v>762</v>
      </c>
      <c r="D314" s="80">
        <f>+IFERROR(VLOOKUP(B314,'DIN PARTIDA'!C:D,2,FALSE),0)</f>
        <v>0</v>
      </c>
      <c r="E314" s="222"/>
      <c r="F314" t="str">
        <f t="shared" si="12"/>
        <v>6</v>
      </c>
      <c r="H314" s="3">
        <f t="shared" si="13"/>
        <v>0</v>
      </c>
      <c r="I314" s="210">
        <v>0</v>
      </c>
      <c r="J314" s="1">
        <v>0</v>
      </c>
      <c r="K314" s="3">
        <f t="shared" si="14"/>
        <v>0</v>
      </c>
    </row>
    <row r="315" spans="2:12" ht="33.75">
      <c r="B315" s="87">
        <v>613</v>
      </c>
      <c r="C315" s="236" t="s">
        <v>763</v>
      </c>
      <c r="D315" s="80">
        <f>+IFERROR(VLOOKUP(B315,'DIN PARTIDA'!C:D,2,FALSE),0)</f>
        <v>7000000</v>
      </c>
      <c r="E315" s="222"/>
      <c r="F315" t="str">
        <f t="shared" si="12"/>
        <v>6</v>
      </c>
      <c r="G315" s="3">
        <v>7000000</v>
      </c>
      <c r="H315" s="3">
        <f t="shared" si="13"/>
        <v>0</v>
      </c>
      <c r="I315" s="210">
        <v>583333.33333333337</v>
      </c>
      <c r="J315" s="1">
        <v>7000000</v>
      </c>
      <c r="K315" s="3">
        <f t="shared" si="14"/>
        <v>0</v>
      </c>
    </row>
    <row r="316" spans="2:12" ht="20.25">
      <c r="B316" s="87">
        <v>614</v>
      </c>
      <c r="C316" s="236" t="s">
        <v>764</v>
      </c>
      <c r="D316" s="80">
        <f>+IFERROR(VLOOKUP(B316,'DIN PARTIDA'!C:D,2,FALSE),0)</f>
        <v>0</v>
      </c>
      <c r="E316" s="222"/>
      <c r="F316" t="str">
        <f t="shared" si="12"/>
        <v>6</v>
      </c>
      <c r="G316">
        <v>0</v>
      </c>
      <c r="H316" s="3">
        <f t="shared" si="13"/>
        <v>0</v>
      </c>
      <c r="I316" s="210">
        <v>0</v>
      </c>
      <c r="J316" s="1">
        <v>0</v>
      </c>
      <c r="K316" s="3">
        <f t="shared" si="14"/>
        <v>0</v>
      </c>
    </row>
    <row r="317" spans="2:12" ht="20.25">
      <c r="B317" s="87">
        <v>615</v>
      </c>
      <c r="C317" s="236" t="s">
        <v>765</v>
      </c>
      <c r="D317" s="80">
        <f>+IFERROR(VLOOKUP(B317,'DIN PARTIDA'!C:D,2,FALSE),0)</f>
        <v>30000000</v>
      </c>
      <c r="E317" s="222"/>
      <c r="F317" t="str">
        <f t="shared" si="12"/>
        <v>6</v>
      </c>
      <c r="G317" s="3">
        <v>30000000</v>
      </c>
      <c r="H317" s="3">
        <f t="shared" si="13"/>
        <v>0</v>
      </c>
      <c r="I317" s="210">
        <v>2500000</v>
      </c>
      <c r="J317" s="1">
        <v>30000000</v>
      </c>
      <c r="K317" s="3">
        <f t="shared" si="14"/>
        <v>0</v>
      </c>
      <c r="L317" s="3"/>
    </row>
    <row r="318" spans="2:12" ht="20.25">
      <c r="B318" s="87">
        <v>616</v>
      </c>
      <c r="C318" s="236" t="s">
        <v>766</v>
      </c>
      <c r="D318" s="80">
        <f>+IFERROR(VLOOKUP(B318,'DIN PARTIDA'!C:D,2,FALSE),0)</f>
        <v>0</v>
      </c>
      <c r="E318" s="222"/>
      <c r="F318" t="str">
        <f t="shared" si="12"/>
        <v>6</v>
      </c>
      <c r="G318">
        <v>0</v>
      </c>
      <c r="H318" s="3">
        <f t="shared" si="13"/>
        <v>0</v>
      </c>
      <c r="I318" s="210">
        <v>0</v>
      </c>
      <c r="J318" s="1">
        <v>0</v>
      </c>
      <c r="K318" s="3">
        <f t="shared" si="14"/>
        <v>0</v>
      </c>
    </row>
    <row r="319" spans="2:12" ht="20.25">
      <c r="B319" s="87">
        <v>617</v>
      </c>
      <c r="C319" s="236" t="s">
        <v>767</v>
      </c>
      <c r="D319" s="80">
        <f>+IFERROR(VLOOKUP(B319,'DIN PARTIDA'!C:D,2,FALSE),0)</f>
        <v>0</v>
      </c>
      <c r="E319" s="222"/>
      <c r="F319" t="str">
        <f t="shared" si="12"/>
        <v>6</v>
      </c>
      <c r="G319">
        <v>0</v>
      </c>
      <c r="H319" s="3">
        <f t="shared" si="13"/>
        <v>0</v>
      </c>
      <c r="I319" s="210">
        <v>0</v>
      </c>
      <c r="J319" s="1">
        <v>0</v>
      </c>
      <c r="K319" s="3">
        <f t="shared" si="14"/>
        <v>0</v>
      </c>
    </row>
    <row r="320" spans="2:12" ht="20.25">
      <c r="B320" s="87">
        <v>619</v>
      </c>
      <c r="C320" s="236" t="s">
        <v>768</v>
      </c>
      <c r="D320" s="80">
        <f>+IFERROR(VLOOKUP(B320,'DIN PARTIDA'!C:D,2,FALSE),0)</f>
        <v>7711563</v>
      </c>
      <c r="E320" s="222"/>
      <c r="F320" t="str">
        <f t="shared" si="12"/>
        <v>6</v>
      </c>
      <c r="G320" s="3">
        <v>3000000</v>
      </c>
      <c r="H320" s="3">
        <f t="shared" si="13"/>
        <v>-4711563</v>
      </c>
      <c r="I320" s="210">
        <v>250000</v>
      </c>
      <c r="J320" s="1">
        <v>7711563</v>
      </c>
      <c r="K320" s="3">
        <f t="shared" si="14"/>
        <v>0</v>
      </c>
    </row>
    <row r="321" spans="2:11" ht="17.25" customHeight="1">
      <c r="B321" s="84">
        <v>6200</v>
      </c>
      <c r="C321" s="235" t="s">
        <v>769</v>
      </c>
      <c r="D321" s="78">
        <f>+SUM(D322:D329)</f>
        <v>0</v>
      </c>
      <c r="E321" s="222"/>
      <c r="F321" t="str">
        <f t="shared" si="12"/>
        <v>6</v>
      </c>
      <c r="G321" s="78">
        <f>+SUM(G322:G329)</f>
        <v>0</v>
      </c>
      <c r="H321" s="3">
        <f t="shared" si="13"/>
        <v>0</v>
      </c>
      <c r="I321" s="210">
        <v>0</v>
      </c>
      <c r="J321" s="1">
        <v>0</v>
      </c>
      <c r="K321" s="3">
        <f t="shared" si="14"/>
        <v>0</v>
      </c>
    </row>
    <row r="322" spans="2:11" ht="20.25">
      <c r="B322" s="87">
        <v>621</v>
      </c>
      <c r="C322" s="236" t="s">
        <v>761</v>
      </c>
      <c r="D322" s="80">
        <f>+IFERROR(VLOOKUP(B322,'DIN PARTIDA'!C:D,2,FALSE),0)</f>
        <v>0</v>
      </c>
      <c r="E322" s="222"/>
      <c r="F322" t="str">
        <f t="shared" si="12"/>
        <v>6</v>
      </c>
      <c r="G322">
        <v>0</v>
      </c>
      <c r="H322" s="3">
        <f t="shared" si="13"/>
        <v>0</v>
      </c>
      <c r="I322" s="210">
        <v>0</v>
      </c>
      <c r="J322" s="1">
        <v>0</v>
      </c>
      <c r="K322" s="3">
        <f t="shared" si="14"/>
        <v>0</v>
      </c>
    </row>
    <row r="323" spans="2:11" ht="20.25">
      <c r="B323" s="87">
        <v>622</v>
      </c>
      <c r="C323" s="236" t="s">
        <v>770</v>
      </c>
      <c r="D323" s="80">
        <f>+IFERROR(VLOOKUP(B323,'DIN PARTIDA'!C:D,2,FALSE),0)</f>
        <v>0</v>
      </c>
      <c r="E323" s="222"/>
      <c r="F323" t="str">
        <f t="shared" si="12"/>
        <v>6</v>
      </c>
      <c r="G323">
        <v>0</v>
      </c>
      <c r="H323" s="3">
        <f t="shared" si="13"/>
        <v>0</v>
      </c>
      <c r="I323" s="210">
        <v>0</v>
      </c>
      <c r="J323" s="1">
        <v>0</v>
      </c>
      <c r="K323" s="3">
        <f t="shared" si="14"/>
        <v>0</v>
      </c>
    </row>
    <row r="324" spans="2:11" ht="33.75">
      <c r="B324" s="87">
        <v>623</v>
      </c>
      <c r="C324" s="236" t="s">
        <v>771</v>
      </c>
      <c r="D324" s="80">
        <f>+IFERROR(VLOOKUP(B324,'DIN PARTIDA'!C:D,2,FALSE),0)</f>
        <v>0</v>
      </c>
      <c r="E324" s="222"/>
      <c r="F324" t="str">
        <f t="shared" si="12"/>
        <v>6</v>
      </c>
      <c r="G324">
        <v>0</v>
      </c>
      <c r="H324" s="3">
        <f t="shared" si="13"/>
        <v>0</v>
      </c>
      <c r="I324" s="210">
        <v>0</v>
      </c>
      <c r="J324" s="1">
        <v>0</v>
      </c>
      <c r="K324" s="3">
        <f t="shared" si="14"/>
        <v>0</v>
      </c>
    </row>
    <row r="325" spans="2:11" ht="20.25">
      <c r="B325" s="87">
        <v>624</v>
      </c>
      <c r="C325" s="236" t="s">
        <v>764</v>
      </c>
      <c r="D325" s="80">
        <f>+IFERROR(VLOOKUP(B325,'DIN PARTIDA'!C:D,2,FALSE),0)</f>
        <v>0</v>
      </c>
      <c r="E325" s="222"/>
      <c r="F325" t="str">
        <f t="shared" si="12"/>
        <v>6</v>
      </c>
      <c r="G325">
        <v>0</v>
      </c>
      <c r="H325" s="3">
        <f t="shared" si="13"/>
        <v>0</v>
      </c>
      <c r="I325" s="210">
        <v>0</v>
      </c>
      <c r="J325" s="1">
        <v>0</v>
      </c>
      <c r="K325" s="3">
        <f t="shared" si="14"/>
        <v>0</v>
      </c>
    </row>
    <row r="326" spans="2:11" ht="20.25">
      <c r="B326" s="87">
        <v>625</v>
      </c>
      <c r="C326" s="236" t="s">
        <v>765</v>
      </c>
      <c r="D326" s="80">
        <f>+IFERROR(VLOOKUP(B326,'DIN PARTIDA'!C:D,2,FALSE),0)</f>
        <v>0</v>
      </c>
      <c r="E326" s="222"/>
      <c r="F326" t="str">
        <f t="shared" si="12"/>
        <v>6</v>
      </c>
      <c r="G326">
        <v>0</v>
      </c>
      <c r="H326" s="3">
        <f t="shared" si="13"/>
        <v>0</v>
      </c>
      <c r="I326" s="210">
        <v>0</v>
      </c>
      <c r="J326" s="1">
        <v>0</v>
      </c>
      <c r="K326" s="3">
        <f t="shared" si="14"/>
        <v>0</v>
      </c>
    </row>
    <row r="327" spans="2:11" ht="20.25">
      <c r="B327" s="87">
        <v>626</v>
      </c>
      <c r="C327" s="236" t="s">
        <v>766</v>
      </c>
      <c r="D327" s="80">
        <f>+IFERROR(VLOOKUP(B327,'DIN PARTIDA'!C:D,2,FALSE),0)</f>
        <v>0</v>
      </c>
      <c r="E327" s="222"/>
      <c r="F327" t="str">
        <f t="shared" si="12"/>
        <v>6</v>
      </c>
      <c r="G327">
        <v>0</v>
      </c>
      <c r="H327" s="3">
        <f t="shared" si="13"/>
        <v>0</v>
      </c>
      <c r="I327" s="210">
        <v>0</v>
      </c>
      <c r="J327" s="1">
        <v>0</v>
      </c>
      <c r="K327" s="3">
        <f t="shared" si="14"/>
        <v>0</v>
      </c>
    </row>
    <row r="328" spans="2:11" ht="20.25">
      <c r="B328" s="87">
        <v>627</v>
      </c>
      <c r="C328" s="236" t="s">
        <v>767</v>
      </c>
      <c r="D328" s="80">
        <f>+IFERROR(VLOOKUP(B328,'DIN PARTIDA'!C:D,2,FALSE),0)</f>
        <v>0</v>
      </c>
      <c r="E328" s="222"/>
      <c r="F328" t="str">
        <f t="shared" ref="F328:F349" si="15">+MID(B328,1,1)</f>
        <v>6</v>
      </c>
      <c r="G328">
        <v>0</v>
      </c>
      <c r="H328" s="3">
        <f t="shared" ref="H328:H349" si="16">+G328-D328</f>
        <v>0</v>
      </c>
      <c r="I328" s="210">
        <v>0</v>
      </c>
      <c r="J328" s="1">
        <v>0</v>
      </c>
      <c r="K328" s="3">
        <f t="shared" ref="K328:K349" si="17">+J328-D328</f>
        <v>0</v>
      </c>
    </row>
    <row r="329" spans="2:11" ht="20.25">
      <c r="B329" s="87">
        <v>629</v>
      </c>
      <c r="C329" s="236" t="s">
        <v>772</v>
      </c>
      <c r="D329" s="80">
        <f>+IFERROR(VLOOKUP(B329,'DIN PARTIDA'!C:D,2,FALSE),0)</f>
        <v>0</v>
      </c>
      <c r="E329" s="222"/>
      <c r="F329" t="str">
        <f t="shared" si="15"/>
        <v>6</v>
      </c>
      <c r="G329">
        <v>0</v>
      </c>
      <c r="H329" s="3">
        <f t="shared" si="16"/>
        <v>0</v>
      </c>
      <c r="I329" s="210">
        <v>0</v>
      </c>
      <c r="J329" s="1">
        <v>0</v>
      </c>
      <c r="K329" s="3">
        <f t="shared" si="17"/>
        <v>0</v>
      </c>
    </row>
    <row r="330" spans="2:11" ht="17.25" customHeight="1">
      <c r="B330" s="84">
        <v>6300</v>
      </c>
      <c r="C330" s="235" t="s">
        <v>773</v>
      </c>
      <c r="D330" s="78">
        <f>+SUM(D331:D332)</f>
        <v>0</v>
      </c>
      <c r="E330" s="222"/>
      <c r="F330" t="str">
        <f t="shared" si="15"/>
        <v>6</v>
      </c>
      <c r="G330" s="78">
        <f>+SUM(G331:G332)</f>
        <v>0</v>
      </c>
      <c r="H330" s="3">
        <f t="shared" si="16"/>
        <v>0</v>
      </c>
      <c r="I330" s="210">
        <v>0</v>
      </c>
      <c r="J330" s="1">
        <v>0</v>
      </c>
      <c r="K330" s="3">
        <f t="shared" si="17"/>
        <v>0</v>
      </c>
    </row>
    <row r="331" spans="2:11" ht="33.75">
      <c r="B331" s="87">
        <v>631</v>
      </c>
      <c r="C331" s="236" t="s">
        <v>774</v>
      </c>
      <c r="D331" s="80">
        <f>+IFERROR(VLOOKUP(B331,'DIN PARTIDA'!C:D,2,FALSE),0)</f>
        <v>0</v>
      </c>
      <c r="E331" s="222"/>
      <c r="F331" t="str">
        <f t="shared" si="15"/>
        <v>6</v>
      </c>
      <c r="G331">
        <v>0</v>
      </c>
      <c r="H331" s="3">
        <f t="shared" si="16"/>
        <v>0</v>
      </c>
      <c r="I331" s="210">
        <v>0</v>
      </c>
      <c r="J331" s="1">
        <v>0</v>
      </c>
      <c r="K331" s="3">
        <f t="shared" si="17"/>
        <v>0</v>
      </c>
    </row>
    <row r="332" spans="2:11" ht="33.75">
      <c r="B332" s="87">
        <v>632</v>
      </c>
      <c r="C332" s="236" t="s">
        <v>775</v>
      </c>
      <c r="D332" s="80">
        <f>+IFERROR(VLOOKUP(B332,'DIN PARTIDA'!C:D,2,FALSE),0)</f>
        <v>0</v>
      </c>
      <c r="E332" s="222"/>
      <c r="F332" t="str">
        <f t="shared" si="15"/>
        <v>6</v>
      </c>
      <c r="G332">
        <v>0</v>
      </c>
      <c r="H332" s="3">
        <f t="shared" si="16"/>
        <v>0</v>
      </c>
      <c r="I332" s="210">
        <v>0</v>
      </c>
      <c r="J332" s="1">
        <v>0</v>
      </c>
      <c r="K332" s="3">
        <f t="shared" si="17"/>
        <v>0</v>
      </c>
    </row>
    <row r="333" spans="2:11" ht="17.25" customHeight="1">
      <c r="B333" s="82">
        <v>7000</v>
      </c>
      <c r="C333" s="234" t="s">
        <v>776</v>
      </c>
      <c r="D333" s="83">
        <f>+D334</f>
        <v>0</v>
      </c>
      <c r="E333" s="222"/>
      <c r="F333" t="str">
        <f t="shared" si="15"/>
        <v>7</v>
      </c>
      <c r="G333" s="83">
        <f>+G334</f>
        <v>0</v>
      </c>
      <c r="H333" s="3">
        <f t="shared" si="16"/>
        <v>0</v>
      </c>
      <c r="I333" s="210">
        <v>0</v>
      </c>
      <c r="J333" s="1">
        <v>0</v>
      </c>
      <c r="K333" s="3">
        <f t="shared" si="17"/>
        <v>0</v>
      </c>
    </row>
    <row r="334" spans="2:11" ht="17.25" customHeight="1">
      <c r="B334" s="84">
        <v>7900</v>
      </c>
      <c r="C334" s="235" t="s">
        <v>777</v>
      </c>
      <c r="D334" s="78">
        <f>+SUM(D335:D337)</f>
        <v>0</v>
      </c>
      <c r="E334" s="222"/>
      <c r="F334" t="str">
        <f t="shared" si="15"/>
        <v>7</v>
      </c>
      <c r="G334" s="78">
        <f>+SUM(G335:G337)</f>
        <v>0</v>
      </c>
      <c r="H334" s="3">
        <f t="shared" si="16"/>
        <v>0</v>
      </c>
      <c r="I334" s="210">
        <v>0</v>
      </c>
      <c r="J334" s="1">
        <v>0</v>
      </c>
      <c r="K334" s="3">
        <f t="shared" si="17"/>
        <v>0</v>
      </c>
    </row>
    <row r="335" spans="2:11" ht="20.25">
      <c r="B335" s="87">
        <v>791</v>
      </c>
      <c r="C335" s="236" t="s">
        <v>1408</v>
      </c>
      <c r="D335" s="80">
        <f>+IFERROR(VLOOKUP(B335,'DIN PARTIDA'!C:D,2,FALSE),0)</f>
        <v>0</v>
      </c>
      <c r="E335" s="222"/>
      <c r="F335" t="str">
        <f t="shared" si="15"/>
        <v>7</v>
      </c>
      <c r="G335">
        <v>0</v>
      </c>
      <c r="H335" s="3">
        <f t="shared" si="16"/>
        <v>0</v>
      </c>
      <c r="I335" s="210">
        <v>0</v>
      </c>
      <c r="J335" s="1">
        <v>0</v>
      </c>
      <c r="K335" s="3">
        <f t="shared" si="17"/>
        <v>0</v>
      </c>
    </row>
    <row r="336" spans="2:11" ht="20.25">
      <c r="B336" s="87">
        <v>792</v>
      </c>
      <c r="C336" s="236" t="s">
        <v>778</v>
      </c>
      <c r="D336" s="80">
        <f>+IFERROR(VLOOKUP(B336,'DIN PARTIDA'!C:D,2,FALSE),0)</f>
        <v>0</v>
      </c>
      <c r="E336" s="222"/>
      <c r="F336" t="str">
        <f t="shared" si="15"/>
        <v>7</v>
      </c>
      <c r="G336">
        <v>0</v>
      </c>
      <c r="H336" s="3">
        <f t="shared" si="16"/>
        <v>0</v>
      </c>
      <c r="I336" s="210">
        <v>0</v>
      </c>
      <c r="J336" s="1">
        <v>0</v>
      </c>
      <c r="K336" s="3">
        <f t="shared" si="17"/>
        <v>0</v>
      </c>
    </row>
    <row r="337" spans="2:11" ht="20.25">
      <c r="B337" s="87">
        <v>799</v>
      </c>
      <c r="C337" s="236" t="s">
        <v>779</v>
      </c>
      <c r="D337" s="80">
        <f>+IFERROR(VLOOKUP(B337,'DIN PARTIDA'!C:D,2,FALSE),0)</f>
        <v>0</v>
      </c>
      <c r="E337" s="222"/>
      <c r="F337" t="str">
        <f t="shared" si="15"/>
        <v>7</v>
      </c>
      <c r="G337">
        <v>0</v>
      </c>
      <c r="H337" s="3">
        <f t="shared" si="16"/>
        <v>0</v>
      </c>
      <c r="I337" s="210">
        <v>0</v>
      </c>
      <c r="J337" s="1">
        <v>0</v>
      </c>
      <c r="K337" s="3">
        <f t="shared" si="17"/>
        <v>0</v>
      </c>
    </row>
    <row r="338" spans="2:11" ht="17.25" customHeight="1">
      <c r="B338" s="82">
        <v>9000</v>
      </c>
      <c r="C338" s="234" t="s">
        <v>780</v>
      </c>
      <c r="D338" s="83">
        <f>+D339+D341+D343+D345+D347</f>
        <v>31823728</v>
      </c>
      <c r="E338" s="222"/>
      <c r="F338" t="str">
        <f t="shared" si="15"/>
        <v>9</v>
      </c>
      <c r="G338" s="83">
        <f>+G339+G341+G343+G345+G347</f>
        <v>31823728</v>
      </c>
      <c r="H338" s="3">
        <f t="shared" si="16"/>
        <v>0</v>
      </c>
      <c r="I338" s="210">
        <v>2651977.3333333335</v>
      </c>
      <c r="J338" s="1">
        <v>31823728</v>
      </c>
      <c r="K338" s="3">
        <f t="shared" si="17"/>
        <v>0</v>
      </c>
    </row>
    <row r="339" spans="2:11" ht="17.25" customHeight="1">
      <c r="B339" s="84">
        <v>9100</v>
      </c>
      <c r="C339" s="235" t="s">
        <v>781</v>
      </c>
      <c r="D339" s="78">
        <f>+SUM(D340)</f>
        <v>26089195</v>
      </c>
      <c r="E339" s="222"/>
      <c r="F339" t="str">
        <f t="shared" si="15"/>
        <v>9</v>
      </c>
      <c r="G339" s="78">
        <f>+SUM(G340)</f>
        <v>26089195</v>
      </c>
      <c r="H339" s="3">
        <f t="shared" si="16"/>
        <v>0</v>
      </c>
      <c r="I339" s="210">
        <v>2174099.5833333335</v>
      </c>
      <c r="J339" s="1">
        <v>26089195</v>
      </c>
      <c r="K339" s="3">
        <f t="shared" si="17"/>
        <v>0</v>
      </c>
    </row>
    <row r="340" spans="2:11" ht="20.25">
      <c r="B340" s="87">
        <v>911</v>
      </c>
      <c r="C340" s="236" t="s">
        <v>782</v>
      </c>
      <c r="D340" s="80">
        <f>+IFERROR(VLOOKUP(B340,'DIN PARTIDA'!C:D,2,FALSE),0)</f>
        <v>26089195</v>
      </c>
      <c r="E340" s="222"/>
      <c r="F340" t="str">
        <f t="shared" si="15"/>
        <v>9</v>
      </c>
      <c r="G340" s="3">
        <v>26089195</v>
      </c>
      <c r="H340" s="3">
        <f t="shared" si="16"/>
        <v>0</v>
      </c>
      <c r="I340" s="210">
        <v>2174099.5833333335</v>
      </c>
      <c r="J340" s="1">
        <v>26089195</v>
      </c>
      <c r="K340" s="3">
        <f t="shared" si="17"/>
        <v>0</v>
      </c>
    </row>
    <row r="341" spans="2:11" ht="17.25" customHeight="1">
      <c r="B341" s="84">
        <v>9200</v>
      </c>
      <c r="C341" s="235" t="s">
        <v>783</v>
      </c>
      <c r="D341" s="78">
        <f>+SUM(D342)</f>
        <v>5537354</v>
      </c>
      <c r="E341" s="222"/>
      <c r="F341" t="str">
        <f t="shared" si="15"/>
        <v>9</v>
      </c>
      <c r="G341" s="78">
        <f>+SUM(G342)</f>
        <v>5537354</v>
      </c>
      <c r="H341" s="3">
        <f t="shared" si="16"/>
        <v>0</v>
      </c>
      <c r="I341" s="210">
        <v>461446.16666666669</v>
      </c>
      <c r="J341" s="1">
        <v>5537354</v>
      </c>
      <c r="K341" s="3">
        <f t="shared" si="17"/>
        <v>0</v>
      </c>
    </row>
    <row r="342" spans="2:11" ht="20.25">
      <c r="B342" s="87">
        <v>921</v>
      </c>
      <c r="C342" s="236" t="s">
        <v>784</v>
      </c>
      <c r="D342" s="80">
        <f>+IFERROR(VLOOKUP(B342,'DIN PARTIDA'!C:D,2,FALSE),0)</f>
        <v>5537354</v>
      </c>
      <c r="E342" s="222"/>
      <c r="F342" t="str">
        <f t="shared" si="15"/>
        <v>9</v>
      </c>
      <c r="G342" s="3">
        <v>5537354</v>
      </c>
      <c r="H342" s="3">
        <f t="shared" si="16"/>
        <v>0</v>
      </c>
      <c r="I342" s="210">
        <v>461446.16666666669</v>
      </c>
      <c r="J342" s="1">
        <v>5537354</v>
      </c>
      <c r="K342" s="3">
        <f t="shared" si="17"/>
        <v>0</v>
      </c>
    </row>
    <row r="343" spans="2:11" ht="17.25" customHeight="1">
      <c r="B343" s="84">
        <v>9400</v>
      </c>
      <c r="C343" s="235" t="s">
        <v>785</v>
      </c>
      <c r="D343" s="78">
        <f>+SUM(D344)</f>
        <v>0</v>
      </c>
      <c r="E343" s="222"/>
      <c r="F343" t="str">
        <f t="shared" si="15"/>
        <v>9</v>
      </c>
      <c r="G343" s="78">
        <f>+SUM(G344)</f>
        <v>0</v>
      </c>
      <c r="H343" s="3">
        <f t="shared" si="16"/>
        <v>0</v>
      </c>
      <c r="I343" s="210">
        <v>0</v>
      </c>
      <c r="J343" s="1">
        <v>0</v>
      </c>
      <c r="K343" s="3">
        <f t="shared" si="17"/>
        <v>0</v>
      </c>
    </row>
    <row r="344" spans="2:11" ht="20.25">
      <c r="B344" s="87">
        <v>941</v>
      </c>
      <c r="C344" s="236" t="s">
        <v>786</v>
      </c>
      <c r="D344" s="80">
        <f>+IFERROR(VLOOKUP(B344,'DIN PARTIDA'!C:D,2,FALSE),0)</f>
        <v>0</v>
      </c>
      <c r="E344" s="222"/>
      <c r="F344" t="str">
        <f t="shared" si="15"/>
        <v>9</v>
      </c>
      <c r="G344">
        <v>0</v>
      </c>
      <c r="H344" s="3">
        <f t="shared" si="16"/>
        <v>0</v>
      </c>
      <c r="I344" s="210">
        <v>0</v>
      </c>
      <c r="J344" s="1">
        <v>0</v>
      </c>
      <c r="K344" s="3">
        <f t="shared" si="17"/>
        <v>0</v>
      </c>
    </row>
    <row r="345" spans="2:11" ht="17.25" customHeight="1">
      <c r="B345" s="84">
        <v>9500</v>
      </c>
      <c r="C345" s="235" t="s">
        <v>787</v>
      </c>
      <c r="D345" s="78">
        <f>+SUM(D346)</f>
        <v>0</v>
      </c>
      <c r="E345" s="222"/>
      <c r="F345" t="str">
        <f t="shared" si="15"/>
        <v>9</v>
      </c>
      <c r="G345" s="78">
        <f>+SUM(G346)</f>
        <v>0</v>
      </c>
      <c r="H345" s="3">
        <f t="shared" si="16"/>
        <v>0</v>
      </c>
      <c r="I345" s="210">
        <v>0</v>
      </c>
      <c r="J345" s="1">
        <v>0</v>
      </c>
      <c r="K345" s="3">
        <f t="shared" si="17"/>
        <v>0</v>
      </c>
    </row>
    <row r="346" spans="2:11" ht="20.25">
      <c r="B346" s="87">
        <v>951</v>
      </c>
      <c r="C346" s="236" t="s">
        <v>788</v>
      </c>
      <c r="D346" s="80">
        <f>+IFERROR(VLOOKUP(B346,'DIN PARTIDA'!C:D,2,FALSE),0)</f>
        <v>0</v>
      </c>
      <c r="E346" s="222"/>
      <c r="F346" t="str">
        <f t="shared" si="15"/>
        <v>9</v>
      </c>
      <c r="G346">
        <v>0</v>
      </c>
      <c r="H346" s="3">
        <f t="shared" si="16"/>
        <v>0</v>
      </c>
      <c r="I346" s="210">
        <v>0</v>
      </c>
      <c r="J346" s="1">
        <v>0</v>
      </c>
      <c r="K346" s="3">
        <f t="shared" si="17"/>
        <v>0</v>
      </c>
    </row>
    <row r="347" spans="2:11" ht="17.25" customHeight="1">
      <c r="B347" s="84">
        <v>9900</v>
      </c>
      <c r="C347" s="235" t="s">
        <v>789</v>
      </c>
      <c r="D347" s="78">
        <f>+SUM(D348)</f>
        <v>197179</v>
      </c>
      <c r="E347" s="222"/>
      <c r="F347" t="str">
        <f t="shared" si="15"/>
        <v>9</v>
      </c>
      <c r="G347" s="78">
        <f>+SUM(G348)</f>
        <v>197179</v>
      </c>
      <c r="H347" s="3">
        <f t="shared" si="16"/>
        <v>0</v>
      </c>
      <c r="I347" s="210">
        <v>16431.583333333332</v>
      </c>
      <c r="J347" s="1">
        <v>197179</v>
      </c>
      <c r="K347" s="3">
        <f t="shared" si="17"/>
        <v>0</v>
      </c>
    </row>
    <row r="348" spans="2:11" ht="21" thickBot="1">
      <c r="B348" s="216">
        <v>991</v>
      </c>
      <c r="C348" s="238" t="s">
        <v>458</v>
      </c>
      <c r="D348" s="80">
        <f>+IFERROR(VLOOKUP(B348,'DIN PARTIDA'!C:D,2,FALSE),0)</f>
        <v>197179</v>
      </c>
      <c r="E348" s="222"/>
      <c r="F348" t="str">
        <f t="shared" si="15"/>
        <v>9</v>
      </c>
      <c r="G348" s="3">
        <v>197179</v>
      </c>
      <c r="H348" s="3">
        <f t="shared" si="16"/>
        <v>0</v>
      </c>
      <c r="I348" s="210">
        <v>16431.583333333332</v>
      </c>
      <c r="J348" s="1">
        <v>197179</v>
      </c>
      <c r="K348" s="3">
        <f t="shared" si="17"/>
        <v>0</v>
      </c>
    </row>
    <row r="349" spans="2:11" ht="17.850000000000001" customHeight="1" thickBot="1">
      <c r="B349" s="10"/>
      <c r="C349" s="239" t="s">
        <v>405</v>
      </c>
      <c r="D349" s="88">
        <f>D7+D47+D112+D195+D252+D311+D333+D338</f>
        <v>729307610</v>
      </c>
      <c r="E349" s="222"/>
      <c r="F349" t="str">
        <f t="shared" si="15"/>
        <v/>
      </c>
      <c r="G349" s="88">
        <f>+G7+G47+G112+G195+G252+G311+G333+G338</f>
        <v>688026048</v>
      </c>
      <c r="H349" s="3">
        <f t="shared" si="16"/>
        <v>-41281562</v>
      </c>
      <c r="I349" s="210">
        <v>57335503.916666664</v>
      </c>
      <c r="J349" s="1">
        <v>729307610</v>
      </c>
      <c r="K349" s="3">
        <f t="shared" si="17"/>
        <v>0</v>
      </c>
    </row>
    <row r="350" spans="2:11">
      <c r="G350" s="193">
        <v>688026047</v>
      </c>
      <c r="I350" s="210"/>
    </row>
    <row r="351" spans="2:11" hidden="1">
      <c r="C351" s="166"/>
      <c r="D351" s="165"/>
      <c r="E351" s="165"/>
      <c r="G351" s="144"/>
    </row>
    <row r="352" spans="2:11" hidden="1">
      <c r="C352" s="166"/>
      <c r="D352" s="167"/>
      <c r="E352" s="167"/>
    </row>
  </sheetData>
  <mergeCells count="4">
    <mergeCell ref="B4:D4"/>
    <mergeCell ref="B5:D5"/>
    <mergeCell ref="B2:D2"/>
    <mergeCell ref="B3:D3"/>
  </mergeCells>
  <conditionalFormatting sqref="I7:I350">
    <cfRule type="containsBlanks" dxfId="0" priority="1">
      <formula>LEN(TRIM(I7))=0</formula>
    </cfRule>
  </conditionalFormatting>
  <pageMargins left="0.70866141732283472" right="0.70866141732283472" top="0.74803149606299213" bottom="0.74803149606299213" header="0.31496062992125984" footer="0.31496062992125984"/>
  <pageSetup fitToHeight="0" orientation="landscape" r:id="rId1"/>
  <ignoredErrors>
    <ignoredError sqref="D33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5" filterMode="1">
    <pageSetUpPr fitToPage="1"/>
  </sheetPr>
  <dimension ref="A1:V800"/>
  <sheetViews>
    <sheetView topLeftCell="D1" zoomScale="92" zoomScaleNormal="92" workbookViewId="0">
      <pane ySplit="2" topLeftCell="D4" activePane="bottomLeft" state="frozen"/>
      <selection activeCell="D1" sqref="D1"/>
      <selection pane="bottomLeft" activeCell="F6" sqref="F6"/>
    </sheetView>
  </sheetViews>
  <sheetFormatPr defaultColWidth="10.76171875" defaultRowHeight="15"/>
  <cols>
    <col min="1" max="1" width="1.74609375" customWidth="1"/>
    <col min="2" max="3" width="5.6484375" customWidth="1"/>
    <col min="4" max="5" width="10.0859375" customWidth="1"/>
    <col min="6" max="6" width="31.87890625" customWidth="1"/>
    <col min="7" max="8" width="10.0859375" customWidth="1"/>
    <col min="9" max="9" width="16.27734375" customWidth="1"/>
    <col min="10" max="10" width="12.9140625" style="1" customWidth="1"/>
    <col min="11" max="11" width="19.1015625" style="1" customWidth="1"/>
    <col min="12" max="12" width="16.6796875" customWidth="1"/>
    <col min="13" max="13" width="17.890625" style="1" bestFit="1" customWidth="1"/>
    <col min="14" max="14" width="17.890625" style="1" customWidth="1"/>
    <col min="15" max="17" width="11.296875" customWidth="1"/>
    <col min="18" max="21" width="15.73828125" bestFit="1" customWidth="1"/>
  </cols>
  <sheetData>
    <row r="1" spans="2:22" ht="15.75" thickBot="1">
      <c r="K1" s="1">
        <v>-199999.00000011921</v>
      </c>
      <c r="L1" s="146">
        <v>688026047</v>
      </c>
      <c r="M1" s="1">
        <f>+SUBTOTAL(9,M3:M1048576)</f>
        <v>285508279.99999988</v>
      </c>
      <c r="N1" s="1">
        <f>+SUBTOTAL(9,N3:N1048576)</f>
        <v>285508279.99999988</v>
      </c>
      <c r="O1" s="278"/>
      <c r="P1" s="278"/>
      <c r="R1" s="1">
        <f>+SUBTOTAL(9,R3:R1048576)</f>
        <v>285508280</v>
      </c>
      <c r="S1" s="1">
        <f>+SUBTOTAL(9,S3:S1048576)</f>
        <v>12.000000000000014</v>
      </c>
      <c r="T1" s="1">
        <f>+SUBTOTAL(9,T3:T1048576)</f>
        <v>285508281</v>
      </c>
      <c r="U1" s="1">
        <f>+SUBTOTAL(9,U3:U1048576)</f>
        <v>285508280.99999976</v>
      </c>
    </row>
    <row r="2" spans="2:22" ht="49.5" customHeight="1">
      <c r="B2" t="s">
        <v>394</v>
      </c>
      <c r="C2" t="s">
        <v>1318</v>
      </c>
      <c r="D2" s="138" t="s">
        <v>0</v>
      </c>
      <c r="E2" s="138" t="s">
        <v>2</v>
      </c>
      <c r="F2" s="138" t="s">
        <v>406</v>
      </c>
      <c r="G2" s="138" t="s">
        <v>408</v>
      </c>
      <c r="H2" s="138" t="s">
        <v>409</v>
      </c>
      <c r="I2" s="138" t="s">
        <v>395</v>
      </c>
      <c r="J2" s="139" t="s">
        <v>393</v>
      </c>
      <c r="K2" s="139" t="s">
        <v>13</v>
      </c>
      <c r="L2" s="140" t="s">
        <v>1</v>
      </c>
      <c r="M2" s="141" t="s">
        <v>402</v>
      </c>
      <c r="N2" s="169" t="s">
        <v>1673</v>
      </c>
      <c r="O2" s="7" t="s">
        <v>1398</v>
      </c>
      <c r="P2" s="7" t="s">
        <v>400</v>
      </c>
      <c r="Q2" s="7" t="s">
        <v>401</v>
      </c>
      <c r="R2" s="1"/>
      <c r="S2" s="1"/>
      <c r="T2" s="1"/>
      <c r="U2" s="1"/>
    </row>
    <row r="3" spans="2:22">
      <c r="B3">
        <v>368</v>
      </c>
      <c r="D3" s="136" t="s">
        <v>1362</v>
      </c>
      <c r="E3" s="136"/>
      <c r="F3" s="136"/>
      <c r="G3" s="136" t="s">
        <v>1192</v>
      </c>
      <c r="H3" s="136" t="s">
        <v>1209</v>
      </c>
      <c r="I3" s="136"/>
      <c r="J3" s="137" t="str">
        <f>+VLOOKUP(P3,CATÁLOGO!D:E,2)</f>
        <v>1000 SERVICIOS PERSONALES</v>
      </c>
      <c r="K3" s="137" t="str">
        <f>+VLOOKUP(Q3,CATÁLOGO!G:H,2,FALSE)</f>
        <v>1100 REMUNERACIONES AL PERSONAL DE CARACTER PERMANENTE</v>
      </c>
      <c r="L3" s="142" t="str">
        <f>+VLOOKUP(O3,CATÁLOGO!J:K,2,FALSE)</f>
        <v>111 DIETAS</v>
      </c>
      <c r="M3" s="143">
        <f>+N3</f>
        <v>12298177</v>
      </c>
      <c r="N3" s="170">
        <v>12298177</v>
      </c>
      <c r="O3">
        <v>111</v>
      </c>
      <c r="P3" s="5">
        <v>1</v>
      </c>
      <c r="Q3" s="4" t="str">
        <f t="shared" ref="Q3:Q66" si="0">+MID(O3,1,2)</f>
        <v>11</v>
      </c>
      <c r="R3" s="144">
        <f>+M3</f>
        <v>12298177</v>
      </c>
      <c r="S3" s="135">
        <f>+M3/R$3</f>
        <v>1</v>
      </c>
      <c r="T3" s="135">
        <v>12298177</v>
      </c>
      <c r="U3" s="135">
        <f>+S3*T3</f>
        <v>12298177</v>
      </c>
      <c r="V3">
        <v>11479749.672960002</v>
      </c>
    </row>
    <row r="4" spans="2:22">
      <c r="B4">
        <v>118</v>
      </c>
      <c r="D4" s="136" t="s">
        <v>1337</v>
      </c>
      <c r="E4" s="136"/>
      <c r="F4" s="136"/>
      <c r="G4" s="136" t="s">
        <v>1194</v>
      </c>
      <c r="H4" s="136" t="s">
        <v>1210</v>
      </c>
      <c r="I4" s="136"/>
      <c r="J4" s="137" t="str">
        <f>+VLOOKUP(P4,CATÁLOGO!D:E,2)</f>
        <v>1000 SERVICIOS PERSONALES</v>
      </c>
      <c r="K4" s="137" t="str">
        <f>+VLOOKUP(Q4,CATÁLOGO!G:H,2,FALSE)</f>
        <v>1100 REMUNERACIONES AL PERSONAL DE CARACTER PERMANENTE</v>
      </c>
      <c r="L4" s="142" t="str">
        <f>+VLOOKUP(O4,CATÁLOGO!J:K,2,FALSE)</f>
        <v>113 SUELDOS BASE AL PERSONAL PERMANENTE</v>
      </c>
      <c r="M4" s="143">
        <f t="shared" ref="M4:M67" si="1">+N4</f>
        <v>749074.924243844</v>
      </c>
      <c r="N4" s="170">
        <f>749075.924243844-1</f>
        <v>749074.924243844</v>
      </c>
      <c r="O4">
        <v>113</v>
      </c>
      <c r="P4" s="5">
        <v>1</v>
      </c>
      <c r="Q4" s="4" t="str">
        <f t="shared" si="0"/>
        <v>11</v>
      </c>
      <c r="R4" s="144">
        <f>+SUM(M4:M63)</f>
        <v>138928091.00000006</v>
      </c>
      <c r="S4" s="135">
        <f>+M4/R$4</f>
        <v>5.3918175860045731E-3</v>
      </c>
      <c r="T4" s="135">
        <v>138928092</v>
      </c>
      <c r="U4" s="135">
        <f>+T$4*S4</f>
        <v>749074.9296356613</v>
      </c>
      <c r="V4">
        <v>699225.93709664175</v>
      </c>
    </row>
    <row r="5" spans="2:22">
      <c r="B5">
        <v>128</v>
      </c>
      <c r="D5" s="136" t="s">
        <v>1338</v>
      </c>
      <c r="E5" s="136"/>
      <c r="F5" s="136"/>
      <c r="G5" s="136" t="s">
        <v>1188</v>
      </c>
      <c r="H5" s="136" t="s">
        <v>1210</v>
      </c>
      <c r="I5" s="136"/>
      <c r="J5" s="137" t="str">
        <f>+VLOOKUP(P5,CATÁLOGO!D:E,2)</f>
        <v>1000 SERVICIOS PERSONALES</v>
      </c>
      <c r="K5" s="137" t="str">
        <f>+VLOOKUP(Q5,CATÁLOGO!G:H,2,FALSE)</f>
        <v>1100 REMUNERACIONES AL PERSONAL DE CARACTER PERMANENTE</v>
      </c>
      <c r="L5" s="142" t="str">
        <f>+VLOOKUP(O5,CATÁLOGO!J:K,2,FALSE)</f>
        <v>113 SUELDOS BASE AL PERSONAL PERMANENTE</v>
      </c>
      <c r="M5" s="143">
        <f t="shared" si="1"/>
        <v>6440813.9841910517</v>
      </c>
      <c r="N5" s="170">
        <v>6440813.9841910517</v>
      </c>
      <c r="O5">
        <v>113</v>
      </c>
      <c r="P5" s="5">
        <v>1</v>
      </c>
      <c r="Q5" s="4" t="str">
        <f t="shared" si="0"/>
        <v>11</v>
      </c>
      <c r="R5" s="144"/>
      <c r="S5" s="135">
        <f t="shared" ref="S5:S63" si="2">+M5/R$4</f>
        <v>4.6360775116322937E-2</v>
      </c>
      <c r="T5" s="144"/>
      <c r="U5" s="135">
        <f t="shared" ref="U5:U63" si="3">+T$4*S5</f>
        <v>6440814.0305518238</v>
      </c>
      <c r="V5">
        <v>6012186.5461198697</v>
      </c>
    </row>
    <row r="6" spans="2:22">
      <c r="B6">
        <v>138</v>
      </c>
      <c r="D6" s="136" t="s">
        <v>1339</v>
      </c>
      <c r="E6" s="136"/>
      <c r="F6" s="136"/>
      <c r="G6" s="136" t="s">
        <v>1177</v>
      </c>
      <c r="H6" s="136" t="s">
        <v>1209</v>
      </c>
      <c r="I6" s="136"/>
      <c r="J6" s="137" t="str">
        <f>+VLOOKUP(P6,CATÁLOGO!D:E,2)</f>
        <v>1000 SERVICIOS PERSONALES</v>
      </c>
      <c r="K6" s="137" t="str">
        <f>+VLOOKUP(Q6,CATÁLOGO!G:H,2,FALSE)</f>
        <v>1100 REMUNERACIONES AL PERSONAL DE CARACTER PERMANENTE</v>
      </c>
      <c r="L6" s="142" t="str">
        <f>+VLOOKUP(O6,CATÁLOGO!J:K,2,FALSE)</f>
        <v>113 SUELDOS BASE AL PERSONAL PERMANENTE</v>
      </c>
      <c r="M6" s="143">
        <f t="shared" si="1"/>
        <v>4098086.9901545914</v>
      </c>
      <c r="N6" s="170">
        <v>4098086.9901545914</v>
      </c>
      <c r="O6">
        <v>113</v>
      </c>
      <c r="P6" s="5">
        <v>1</v>
      </c>
      <c r="Q6" s="4" t="str">
        <f t="shared" si="0"/>
        <v>11</v>
      </c>
      <c r="R6" s="144"/>
      <c r="S6" s="135">
        <f t="shared" si="2"/>
        <v>2.9497900393337943E-2</v>
      </c>
      <c r="T6" s="144"/>
      <c r="U6" s="135">
        <f t="shared" si="3"/>
        <v>4098087.01965249</v>
      </c>
      <c r="V6">
        <v>3825364.8572232169</v>
      </c>
    </row>
    <row r="7" spans="2:22">
      <c r="B7">
        <v>148</v>
      </c>
      <c r="D7" s="136" t="s">
        <v>1340</v>
      </c>
      <c r="E7" s="136"/>
      <c r="F7" s="136"/>
      <c r="G7" s="136" t="s">
        <v>1176</v>
      </c>
      <c r="H7" s="136" t="s">
        <v>1209</v>
      </c>
      <c r="I7" s="136"/>
      <c r="J7" s="137" t="str">
        <f>+VLOOKUP(P7,CATÁLOGO!D:E,2)</f>
        <v>1000 SERVICIOS PERSONALES</v>
      </c>
      <c r="K7" s="137" t="str">
        <f>+VLOOKUP(Q7,CATÁLOGO!G:H,2,FALSE)</f>
        <v>1100 REMUNERACIONES AL PERSONAL DE CARACTER PERMANENTE</v>
      </c>
      <c r="L7" s="142" t="str">
        <f>+VLOOKUP(O7,CATÁLOGO!J:K,2,FALSE)</f>
        <v>113 SUELDOS BASE AL PERSONAL PERMANENTE</v>
      </c>
      <c r="M7" s="143">
        <f t="shared" si="1"/>
        <v>2166150.2328215181</v>
      </c>
      <c r="N7" s="170">
        <v>2166150.2328215181</v>
      </c>
      <c r="O7">
        <v>113</v>
      </c>
      <c r="P7" s="5">
        <v>1</v>
      </c>
      <c r="Q7" s="4" t="str">
        <f t="shared" si="0"/>
        <v>11</v>
      </c>
      <c r="R7" s="144"/>
      <c r="S7" s="135">
        <f t="shared" si="2"/>
        <v>1.5591880786885046E-2</v>
      </c>
      <c r="T7" s="144"/>
      <c r="U7" s="135">
        <f t="shared" si="3"/>
        <v>2166150.2484133979</v>
      </c>
      <c r="V7">
        <v>2021995.8717344706</v>
      </c>
    </row>
    <row r="8" spans="2:22">
      <c r="B8">
        <v>158</v>
      </c>
      <c r="D8" s="136" t="s">
        <v>1341</v>
      </c>
      <c r="E8" s="136"/>
      <c r="F8" s="136"/>
      <c r="G8" s="136" t="s">
        <v>1181</v>
      </c>
      <c r="H8" s="136" t="s">
        <v>1213</v>
      </c>
      <c r="I8" s="136"/>
      <c r="J8" s="137" t="str">
        <f>+VLOOKUP(P8,CATÁLOGO!D:E,2)</f>
        <v>1000 SERVICIOS PERSONALES</v>
      </c>
      <c r="K8" s="137" t="str">
        <f>+VLOOKUP(Q8,CATÁLOGO!G:H,2,FALSE)</f>
        <v>1100 REMUNERACIONES AL PERSONAL DE CARACTER PERMANENTE</v>
      </c>
      <c r="L8" s="142" t="str">
        <f>+VLOOKUP(O8,CATÁLOGO!J:K,2,FALSE)</f>
        <v>113 SUELDOS BASE AL PERSONAL PERMANENTE</v>
      </c>
      <c r="M8" s="143">
        <f t="shared" si="1"/>
        <v>715037.9660473878</v>
      </c>
      <c r="N8" s="170">
        <v>715037.9660473878</v>
      </c>
      <c r="O8">
        <v>113</v>
      </c>
      <c r="P8" s="5">
        <v>1</v>
      </c>
      <c r="Q8" s="4" t="str">
        <f t="shared" si="0"/>
        <v>11</v>
      </c>
      <c r="R8" s="144"/>
      <c r="S8" s="135">
        <f t="shared" si="2"/>
        <v>5.1468206386524632E-3</v>
      </c>
      <c r="T8" s="144"/>
      <c r="U8" s="135">
        <f t="shared" si="3"/>
        <v>715037.97119420813</v>
      </c>
      <c r="V8">
        <v>667453.15886885615</v>
      </c>
    </row>
    <row r="9" spans="2:22">
      <c r="B9">
        <v>168</v>
      </c>
      <c r="D9" s="136" t="s">
        <v>1342</v>
      </c>
      <c r="E9" s="136"/>
      <c r="F9" s="136"/>
      <c r="G9" s="136" t="s">
        <v>1194</v>
      </c>
      <c r="H9" s="136" t="s">
        <v>1213</v>
      </c>
      <c r="I9" s="136"/>
      <c r="J9" s="137" t="str">
        <f>+VLOOKUP(P9,CATÁLOGO!D:E,2)</f>
        <v>1000 SERVICIOS PERSONALES</v>
      </c>
      <c r="K9" s="137" t="str">
        <f>+VLOOKUP(Q9,CATÁLOGO!G:H,2,FALSE)</f>
        <v>1100 REMUNERACIONES AL PERSONAL DE CARACTER PERMANENTE</v>
      </c>
      <c r="L9" s="142" t="str">
        <f>+VLOOKUP(O9,CATÁLOGO!J:K,2,FALSE)</f>
        <v>113 SUELDOS BASE AL PERSONAL PERMANENTE</v>
      </c>
      <c r="M9" s="143">
        <f t="shared" si="1"/>
        <v>1272192.60747384</v>
      </c>
      <c r="N9" s="170">
        <v>1272192.60747384</v>
      </c>
      <c r="O9">
        <v>113</v>
      </c>
      <c r="P9" s="5">
        <v>1</v>
      </c>
      <c r="Q9" s="4" t="str">
        <f t="shared" si="0"/>
        <v>11</v>
      </c>
      <c r="R9" s="144"/>
      <c r="S9" s="135">
        <f t="shared" si="2"/>
        <v>9.1572021058998025E-3</v>
      </c>
      <c r="T9" s="144"/>
      <c r="U9" s="135">
        <f t="shared" si="3"/>
        <v>1272192.6166310415</v>
      </c>
      <c r="V9">
        <v>1187529.9143091191</v>
      </c>
    </row>
    <row r="10" spans="2:22">
      <c r="B10">
        <v>178</v>
      </c>
      <c r="D10" s="136" t="s">
        <v>1343</v>
      </c>
      <c r="E10" s="136"/>
      <c r="F10" s="136"/>
      <c r="G10" s="136" t="s">
        <v>1187</v>
      </c>
      <c r="H10" s="136" t="s">
        <v>1209</v>
      </c>
      <c r="I10" s="136"/>
      <c r="J10" s="137" t="str">
        <f>+VLOOKUP(P10,CATÁLOGO!D:E,2)</f>
        <v>1000 SERVICIOS PERSONALES</v>
      </c>
      <c r="K10" s="137" t="str">
        <f>+VLOOKUP(Q10,CATÁLOGO!G:H,2,FALSE)</f>
        <v>1100 REMUNERACIONES AL PERSONAL DE CARACTER PERMANENTE</v>
      </c>
      <c r="L10" s="142" t="str">
        <f>+VLOOKUP(O10,CATÁLOGO!J:K,2,FALSE)</f>
        <v>113 SUELDOS BASE AL PERSONAL PERMANENTE</v>
      </c>
      <c r="M10" s="143">
        <f t="shared" si="1"/>
        <v>1638808.6470897908</v>
      </c>
      <c r="N10" s="170">
        <v>1638808.6470897908</v>
      </c>
      <c r="O10">
        <v>113</v>
      </c>
      <c r="P10" s="5">
        <v>1</v>
      </c>
      <c r="Q10" s="4" t="str">
        <f t="shared" si="0"/>
        <v>11</v>
      </c>
      <c r="R10" s="144"/>
      <c r="S10" s="135">
        <f t="shared" si="2"/>
        <v>1.1796092750527969E-2</v>
      </c>
      <c r="T10" s="144"/>
      <c r="U10" s="135">
        <f t="shared" si="3"/>
        <v>1638808.6588858827</v>
      </c>
      <c r="V10">
        <v>1529748.1535535501</v>
      </c>
    </row>
    <row r="11" spans="2:22">
      <c r="B11">
        <v>188</v>
      </c>
      <c r="D11" s="136" t="s">
        <v>1344</v>
      </c>
      <c r="E11" s="136"/>
      <c r="F11" s="136"/>
      <c r="G11" s="136" t="s">
        <v>1181</v>
      </c>
      <c r="H11" s="136" t="s">
        <v>1210</v>
      </c>
      <c r="I11" s="136"/>
      <c r="J11" s="137" t="str">
        <f>+VLOOKUP(P11,CATÁLOGO!D:E,2)</f>
        <v>1000 SERVICIOS PERSONALES</v>
      </c>
      <c r="K11" s="137" t="str">
        <f>+VLOOKUP(Q11,CATÁLOGO!G:H,2,FALSE)</f>
        <v>1100 REMUNERACIONES AL PERSONAL DE CARACTER PERMANENTE</v>
      </c>
      <c r="L11" s="142" t="str">
        <f>+VLOOKUP(O11,CATÁLOGO!J:K,2,FALSE)</f>
        <v>113 SUELDOS BASE AL PERSONAL PERMANENTE</v>
      </c>
      <c r="M11" s="143">
        <f t="shared" si="1"/>
        <v>1913021.1652527119</v>
      </c>
      <c r="N11" s="170">
        <v>1913021.1652527119</v>
      </c>
      <c r="O11">
        <v>113</v>
      </c>
      <c r="P11" s="5">
        <v>1</v>
      </c>
      <c r="Q11" s="4" t="str">
        <f t="shared" si="0"/>
        <v>11</v>
      </c>
      <c r="R11" s="144"/>
      <c r="S11" s="135">
        <f t="shared" si="2"/>
        <v>1.3769865773601618E-2</v>
      </c>
      <c r="T11" s="144"/>
      <c r="U11" s="135">
        <f t="shared" si="3"/>
        <v>1913021.1790225767</v>
      </c>
      <c r="V11">
        <v>1785712.2004152178</v>
      </c>
    </row>
    <row r="12" spans="2:22">
      <c r="B12">
        <v>198</v>
      </c>
      <c r="D12" s="136" t="s">
        <v>1345</v>
      </c>
      <c r="E12" s="136"/>
      <c r="F12" s="136"/>
      <c r="G12" s="136" t="s">
        <v>1181</v>
      </c>
      <c r="H12" s="136" t="s">
        <v>1213</v>
      </c>
      <c r="I12" s="136"/>
      <c r="J12" s="137" t="str">
        <f>+VLOOKUP(P12,CATÁLOGO!D:E,2)</f>
        <v>1000 SERVICIOS PERSONALES</v>
      </c>
      <c r="K12" s="137" t="str">
        <f>+VLOOKUP(Q12,CATÁLOGO!G:H,2,FALSE)</f>
        <v>1100 REMUNERACIONES AL PERSONAL DE CARACTER PERMANENTE</v>
      </c>
      <c r="L12" s="142" t="str">
        <f>+VLOOKUP(O12,CATÁLOGO!J:K,2,FALSE)</f>
        <v>113 SUELDOS BASE AL PERSONAL PERMANENTE</v>
      </c>
      <c r="M12" s="143">
        <f t="shared" si="1"/>
        <v>2823073.7450127839</v>
      </c>
      <c r="N12" s="170">
        <v>2823073.7450127839</v>
      </c>
      <c r="O12">
        <v>113</v>
      </c>
      <c r="P12" s="5">
        <v>1</v>
      </c>
      <c r="Q12" s="4" t="str">
        <f t="shared" si="0"/>
        <v>11</v>
      </c>
      <c r="R12" s="144"/>
      <c r="S12" s="135">
        <f t="shared" si="2"/>
        <v>2.0320395426816761E-2</v>
      </c>
      <c r="T12" s="144"/>
      <c r="U12" s="135">
        <f t="shared" si="3"/>
        <v>2823073.765333178</v>
      </c>
      <c r="V12">
        <v>2635202.0148586598</v>
      </c>
    </row>
    <row r="13" spans="2:22">
      <c r="B13">
        <v>208</v>
      </c>
      <c r="D13" s="136" t="s">
        <v>1346</v>
      </c>
      <c r="E13" s="136"/>
      <c r="F13" s="136"/>
      <c r="G13" s="136" t="s">
        <v>1190</v>
      </c>
      <c r="H13" s="136" t="s">
        <v>1213</v>
      </c>
      <c r="I13" s="136"/>
      <c r="J13" s="137" t="str">
        <f>+VLOOKUP(P13,CATÁLOGO!D:E,2)</f>
        <v>1000 SERVICIOS PERSONALES</v>
      </c>
      <c r="K13" s="137" t="str">
        <f>+VLOOKUP(Q13,CATÁLOGO!G:H,2,FALSE)</f>
        <v>1100 REMUNERACIONES AL PERSONAL DE CARACTER PERMANENTE</v>
      </c>
      <c r="L13" s="142" t="str">
        <f>+VLOOKUP(O13,CATÁLOGO!J:K,2,FALSE)</f>
        <v>113 SUELDOS BASE AL PERSONAL PERMANENTE</v>
      </c>
      <c r="M13" s="143">
        <f t="shared" si="1"/>
        <v>6386054.2361093089</v>
      </c>
      <c r="N13" s="170">
        <v>6386054.2361093089</v>
      </c>
      <c r="O13">
        <v>113</v>
      </c>
      <c r="P13" s="5">
        <v>1</v>
      </c>
      <c r="Q13" s="4" t="str">
        <f t="shared" si="0"/>
        <v>11</v>
      </c>
      <c r="R13" s="144"/>
      <c r="S13" s="135">
        <f t="shared" si="2"/>
        <v>4.5966616183542794E-2</v>
      </c>
      <c r="T13" s="144"/>
      <c r="U13" s="135">
        <f t="shared" si="3"/>
        <v>6386054.282075922</v>
      </c>
      <c r="V13">
        <v>5961070.9850286692</v>
      </c>
    </row>
    <row r="14" spans="2:22">
      <c r="B14">
        <v>218</v>
      </c>
      <c r="D14" s="136" t="s">
        <v>1347</v>
      </c>
      <c r="E14" s="136"/>
      <c r="F14" s="136"/>
      <c r="G14" s="136" t="s">
        <v>1185</v>
      </c>
      <c r="H14" s="136" t="s">
        <v>1210</v>
      </c>
      <c r="I14" s="136"/>
      <c r="J14" s="137" t="str">
        <f>+VLOOKUP(P14,CATÁLOGO!D:E,2)</f>
        <v>1000 SERVICIOS PERSONALES</v>
      </c>
      <c r="K14" s="137" t="str">
        <f>+VLOOKUP(Q14,CATÁLOGO!G:H,2,FALSE)</f>
        <v>1100 REMUNERACIONES AL PERSONAL DE CARACTER PERMANENTE</v>
      </c>
      <c r="L14" s="142" t="str">
        <f>+VLOOKUP(O14,CATÁLOGO!J:K,2,FALSE)</f>
        <v>113 SUELDOS BASE AL PERSONAL PERMANENTE</v>
      </c>
      <c r="M14" s="143">
        <f t="shared" si="1"/>
        <v>1461382.7465395674</v>
      </c>
      <c r="N14" s="170">
        <v>1461382.7465395674</v>
      </c>
      <c r="O14">
        <v>113</v>
      </c>
      <c r="P14" s="5">
        <v>1</v>
      </c>
      <c r="Q14" s="4" t="str">
        <f t="shared" si="0"/>
        <v>11</v>
      </c>
      <c r="R14" s="144"/>
      <c r="S14" s="135">
        <f t="shared" si="2"/>
        <v>1.0518986736379807E-2</v>
      </c>
      <c r="T14" s="144"/>
      <c r="U14" s="135">
        <f t="shared" si="3"/>
        <v>1461382.7570585536</v>
      </c>
      <c r="V14">
        <v>1364129.7061275712</v>
      </c>
    </row>
    <row r="15" spans="2:22">
      <c r="B15">
        <v>228</v>
      </c>
      <c r="D15" s="136" t="s">
        <v>1348</v>
      </c>
      <c r="E15" s="136"/>
      <c r="F15" s="136"/>
      <c r="G15" s="136" t="s">
        <v>1195</v>
      </c>
      <c r="H15" s="136" t="s">
        <v>1214</v>
      </c>
      <c r="I15" s="136"/>
      <c r="J15" s="137" t="str">
        <f>+VLOOKUP(P15,CATÁLOGO!D:E,2)</f>
        <v>1000 SERVICIOS PERSONALES</v>
      </c>
      <c r="K15" s="137" t="str">
        <f>+VLOOKUP(Q15,CATÁLOGO!G:H,2,FALSE)</f>
        <v>1100 REMUNERACIONES AL PERSONAL DE CARACTER PERMANENTE</v>
      </c>
      <c r="L15" s="142" t="str">
        <f>+VLOOKUP(O15,CATÁLOGO!J:K,2,FALSE)</f>
        <v>113 SUELDOS BASE AL PERSONAL PERMANENTE</v>
      </c>
      <c r="M15" s="143">
        <f t="shared" si="1"/>
        <v>3614782.2020270354</v>
      </c>
      <c r="N15" s="170">
        <v>3614782.2020270354</v>
      </c>
      <c r="O15">
        <v>113</v>
      </c>
      <c r="P15" s="5">
        <v>1</v>
      </c>
      <c r="Q15" s="4" t="str">
        <f t="shared" si="0"/>
        <v>11</v>
      </c>
      <c r="R15" s="144"/>
      <c r="S15" s="135">
        <f t="shared" si="2"/>
        <v>2.6019087831754873E-2</v>
      </c>
      <c r="T15" s="144"/>
      <c r="U15" s="135">
        <f t="shared" si="3"/>
        <v>3614782.2280461215</v>
      </c>
      <c r="V15">
        <v>3374223.347471829</v>
      </c>
    </row>
    <row r="16" spans="2:22">
      <c r="B16">
        <v>238</v>
      </c>
      <c r="D16" s="136" t="s">
        <v>1349</v>
      </c>
      <c r="E16" s="136"/>
      <c r="F16" s="136"/>
      <c r="G16" s="136" t="s">
        <v>1178</v>
      </c>
      <c r="H16" s="136" t="s">
        <v>1211</v>
      </c>
      <c r="I16" s="136"/>
      <c r="J16" s="137" t="str">
        <f>+VLOOKUP(P16,CATÁLOGO!D:E,2)</f>
        <v>1000 SERVICIOS PERSONALES</v>
      </c>
      <c r="K16" s="137" t="str">
        <f>+VLOOKUP(Q16,CATÁLOGO!G:H,2,FALSE)</f>
        <v>1100 REMUNERACIONES AL PERSONAL DE CARACTER PERMANENTE</v>
      </c>
      <c r="L16" s="142" t="str">
        <f>+VLOOKUP(O16,CATÁLOGO!J:K,2,FALSE)</f>
        <v>113 SUELDOS BASE AL PERSONAL PERMANENTE</v>
      </c>
      <c r="M16" s="143">
        <f t="shared" si="1"/>
        <v>1556305.7849539437</v>
      </c>
      <c r="N16" s="170">
        <v>1556305.7849539437</v>
      </c>
      <c r="O16">
        <v>113</v>
      </c>
      <c r="P16" s="5">
        <v>1</v>
      </c>
      <c r="Q16" s="4" t="str">
        <f t="shared" si="0"/>
        <v>11</v>
      </c>
      <c r="R16" s="144"/>
      <c r="S16" s="135">
        <f t="shared" si="2"/>
        <v>1.1202239761244131E-2</v>
      </c>
      <c r="T16" s="144"/>
      <c r="U16" s="135">
        <f t="shared" si="3"/>
        <v>1556305.7961561827</v>
      </c>
      <c r="V16">
        <v>1452735.7450339114</v>
      </c>
    </row>
    <row r="17" spans="2:22">
      <c r="B17">
        <v>248</v>
      </c>
      <c r="D17" s="136" t="s">
        <v>1350</v>
      </c>
      <c r="E17" s="136"/>
      <c r="F17" s="136"/>
      <c r="G17" s="136" t="s">
        <v>1177</v>
      </c>
      <c r="H17" s="136" t="s">
        <v>1209</v>
      </c>
      <c r="I17" s="136"/>
      <c r="J17" s="137" t="str">
        <f>+VLOOKUP(P17,CATÁLOGO!D:E,2)</f>
        <v>1000 SERVICIOS PERSONALES</v>
      </c>
      <c r="K17" s="137" t="str">
        <f>+VLOOKUP(Q17,CATÁLOGO!G:H,2,FALSE)</f>
        <v>1100 REMUNERACIONES AL PERSONAL DE CARACTER PERMANENTE</v>
      </c>
      <c r="L17" s="142" t="str">
        <f>+VLOOKUP(O17,CATÁLOGO!J:K,2,FALSE)</f>
        <v>113 SUELDOS BASE AL PERSONAL PERMANENTE</v>
      </c>
      <c r="M17" s="143">
        <f t="shared" si="1"/>
        <v>2129166.8719090722</v>
      </c>
      <c r="N17" s="170">
        <v>2129166.8719090722</v>
      </c>
      <c r="O17">
        <v>113</v>
      </c>
      <c r="P17" s="5">
        <v>1</v>
      </c>
      <c r="Q17" s="4" t="str">
        <f t="shared" si="0"/>
        <v>11</v>
      </c>
      <c r="R17" s="144"/>
      <c r="S17" s="135">
        <f t="shared" si="2"/>
        <v>1.5325675726078113E-2</v>
      </c>
      <c r="T17" s="144"/>
      <c r="U17" s="135">
        <f t="shared" si="3"/>
        <v>2129166.8872347469</v>
      </c>
      <c r="V17">
        <v>1987473.7033480112</v>
      </c>
    </row>
    <row r="18" spans="2:22">
      <c r="B18">
        <v>258</v>
      </c>
      <c r="D18" s="136" t="s">
        <v>1351</v>
      </c>
      <c r="E18" s="136"/>
      <c r="F18" s="136"/>
      <c r="G18" s="136" t="s">
        <v>1194</v>
      </c>
      <c r="H18" s="136" t="s">
        <v>1210</v>
      </c>
      <c r="I18" s="136"/>
      <c r="J18" s="137" t="str">
        <f>+VLOOKUP(P18,CATÁLOGO!D:E,2)</f>
        <v>1000 SERVICIOS PERSONALES</v>
      </c>
      <c r="K18" s="137" t="str">
        <f>+VLOOKUP(Q18,CATÁLOGO!G:H,2,FALSE)</f>
        <v>1100 REMUNERACIONES AL PERSONAL DE CARACTER PERMANENTE</v>
      </c>
      <c r="L18" s="142" t="str">
        <f>+VLOOKUP(O18,CATÁLOGO!J:K,2,FALSE)</f>
        <v>113 SUELDOS BASE AL PERSONAL PERMANENTE</v>
      </c>
      <c r="M18" s="143">
        <f t="shared" si="1"/>
        <v>556208.9013050443</v>
      </c>
      <c r="N18" s="170">
        <v>556208.9013050443</v>
      </c>
      <c r="O18">
        <v>113</v>
      </c>
      <c r="P18" s="5">
        <v>1</v>
      </c>
      <c r="Q18" s="4" t="str">
        <f t="shared" si="0"/>
        <v>11</v>
      </c>
      <c r="R18" s="144"/>
      <c r="S18" s="135">
        <f t="shared" si="2"/>
        <v>4.003574059799354E-3</v>
      </c>
      <c r="T18" s="144"/>
      <c r="U18" s="135">
        <f t="shared" si="3"/>
        <v>556208.90530861821</v>
      </c>
      <c r="V18">
        <v>519193.9530416826</v>
      </c>
    </row>
    <row r="19" spans="2:22">
      <c r="B19">
        <v>268</v>
      </c>
      <c r="D19" s="136" t="s">
        <v>1352</v>
      </c>
      <c r="E19" s="136"/>
      <c r="F19" s="136"/>
      <c r="G19" s="136" t="s">
        <v>1194</v>
      </c>
      <c r="H19" s="136" t="s">
        <v>1210</v>
      </c>
      <c r="I19" s="136"/>
      <c r="J19" s="137" t="str">
        <f>+VLOOKUP(P19,CATÁLOGO!D:E,2)</f>
        <v>1000 SERVICIOS PERSONALES</v>
      </c>
      <c r="K19" s="137" t="str">
        <f>+VLOOKUP(Q19,CATÁLOGO!G:H,2,FALSE)</f>
        <v>1100 REMUNERACIONES AL PERSONAL DE CARACTER PERMANENTE</v>
      </c>
      <c r="L19" s="142" t="str">
        <f>+VLOOKUP(O19,CATÁLOGO!J:K,2,FALSE)</f>
        <v>113 SUELDOS BASE AL PERSONAL PERMANENTE</v>
      </c>
      <c r="M19" s="143">
        <f t="shared" si="1"/>
        <v>587615.7383621753</v>
      </c>
      <c r="N19" s="170">
        <v>587615.7383621753</v>
      </c>
      <c r="O19">
        <v>113</v>
      </c>
      <c r="P19" s="5">
        <v>1</v>
      </c>
      <c r="Q19" s="4" t="str">
        <f t="shared" si="0"/>
        <v>11</v>
      </c>
      <c r="R19" s="144"/>
      <c r="S19" s="135">
        <f t="shared" si="2"/>
        <v>4.2296394784707364E-3</v>
      </c>
      <c r="T19" s="144"/>
      <c r="U19" s="135">
        <f t="shared" si="3"/>
        <v>587615.74259181449</v>
      </c>
      <c r="V19">
        <v>548510.70767464186</v>
      </c>
    </row>
    <row r="20" spans="2:22">
      <c r="B20">
        <v>278</v>
      </c>
      <c r="D20" s="136" t="s">
        <v>1353</v>
      </c>
      <c r="E20" s="136"/>
      <c r="F20" s="136"/>
      <c r="G20" s="136" t="s">
        <v>1194</v>
      </c>
      <c r="H20" s="136" t="s">
        <v>1210</v>
      </c>
      <c r="I20" s="136"/>
      <c r="J20" s="137" t="str">
        <f>+VLOOKUP(P20,CATÁLOGO!D:E,2)</f>
        <v>1000 SERVICIOS PERSONALES</v>
      </c>
      <c r="K20" s="137" t="str">
        <f>+VLOOKUP(Q20,CATÁLOGO!G:H,2,FALSE)</f>
        <v>1100 REMUNERACIONES AL PERSONAL DE CARACTER PERMANENTE</v>
      </c>
      <c r="L20" s="142" t="str">
        <f>+VLOOKUP(O20,CATÁLOGO!J:K,2,FALSE)</f>
        <v>113 SUELDOS BASE AL PERSONAL PERMANENTE</v>
      </c>
      <c r="M20" s="143">
        <f t="shared" si="1"/>
        <v>762784.81291714369</v>
      </c>
      <c r="N20" s="170">
        <v>762784.81291714369</v>
      </c>
      <c r="O20">
        <v>113</v>
      </c>
      <c r="P20" s="5">
        <v>1</v>
      </c>
      <c r="Q20" s="4" t="str">
        <f t="shared" si="0"/>
        <v>11</v>
      </c>
      <c r="R20" s="144"/>
      <c r="S20" s="135">
        <f t="shared" si="2"/>
        <v>5.490500930565175E-3</v>
      </c>
      <c r="T20" s="144"/>
      <c r="U20" s="135">
        <f t="shared" si="3"/>
        <v>762784.81840764428</v>
      </c>
      <c r="V20">
        <v>712022.51781550283</v>
      </c>
    </row>
    <row r="21" spans="2:22">
      <c r="B21">
        <v>288</v>
      </c>
      <c r="D21" s="136" t="s">
        <v>1354</v>
      </c>
      <c r="E21" s="136"/>
      <c r="F21" s="136"/>
      <c r="G21" s="136" t="s">
        <v>1194</v>
      </c>
      <c r="H21" s="136" t="s">
        <v>1210</v>
      </c>
      <c r="I21" s="136"/>
      <c r="J21" s="137" t="str">
        <f>+VLOOKUP(P21,CATÁLOGO!D:E,2)</f>
        <v>1000 SERVICIOS PERSONALES</v>
      </c>
      <c r="K21" s="137" t="str">
        <f>+VLOOKUP(Q21,CATÁLOGO!G:H,2,FALSE)</f>
        <v>1100 REMUNERACIONES AL PERSONAL DE CARACTER PERMANENTE</v>
      </c>
      <c r="L21" s="142" t="str">
        <f>+VLOOKUP(O21,CATÁLOGO!J:K,2,FALSE)</f>
        <v>113 SUELDOS BASE AL PERSONAL PERMANENTE</v>
      </c>
      <c r="M21" s="143">
        <f t="shared" si="1"/>
        <v>1120820.4916987903</v>
      </c>
      <c r="N21" s="170">
        <v>1120820.4916987903</v>
      </c>
      <c r="O21">
        <v>113</v>
      </c>
      <c r="P21" s="5">
        <v>1</v>
      </c>
      <c r="Q21" s="4" t="str">
        <f t="shared" si="0"/>
        <v>11</v>
      </c>
      <c r="R21" s="144"/>
      <c r="S21" s="135">
        <f t="shared" si="2"/>
        <v>8.0676304095965001E-3</v>
      </c>
      <c r="T21" s="144"/>
      <c r="U21" s="135">
        <f t="shared" si="3"/>
        <v>1120820.4997664203</v>
      </c>
      <c r="V21">
        <v>1046231.4076057377</v>
      </c>
    </row>
    <row r="22" spans="2:22">
      <c r="B22">
        <v>298</v>
      </c>
      <c r="D22" s="136" t="s">
        <v>1355</v>
      </c>
      <c r="E22" s="136"/>
      <c r="F22" s="136"/>
      <c r="G22" s="136" t="s">
        <v>1194</v>
      </c>
      <c r="H22" s="136" t="s">
        <v>1210</v>
      </c>
      <c r="I22" s="136"/>
      <c r="J22" s="137" t="str">
        <f>+VLOOKUP(P22,CATÁLOGO!D:E,2)</f>
        <v>1000 SERVICIOS PERSONALES</v>
      </c>
      <c r="K22" s="137" t="str">
        <f>+VLOOKUP(Q22,CATÁLOGO!G:H,2,FALSE)</f>
        <v>1100 REMUNERACIONES AL PERSONAL DE CARACTER PERMANENTE</v>
      </c>
      <c r="L22" s="142" t="str">
        <f>+VLOOKUP(O22,CATÁLOGO!J:K,2,FALSE)</f>
        <v>113 SUELDOS BASE AL PERSONAL PERMANENTE</v>
      </c>
      <c r="M22" s="143">
        <f t="shared" si="1"/>
        <v>814326.20183817053</v>
      </c>
      <c r="N22" s="170">
        <v>814326.20183817053</v>
      </c>
      <c r="O22">
        <v>113</v>
      </c>
      <c r="P22" s="5">
        <v>1</v>
      </c>
      <c r="Q22" s="4" t="str">
        <f t="shared" si="0"/>
        <v>11</v>
      </c>
      <c r="R22" s="144"/>
      <c r="S22" s="135">
        <f t="shared" si="2"/>
        <v>5.8614942160125855E-3</v>
      </c>
      <c r="T22" s="144"/>
      <c r="U22" s="135">
        <f t="shared" si="3"/>
        <v>814326.2076996644</v>
      </c>
      <c r="V22">
        <v>760133.8971846198</v>
      </c>
    </row>
    <row r="23" spans="2:22">
      <c r="B23">
        <v>308</v>
      </c>
      <c r="D23" s="136" t="s">
        <v>1356</v>
      </c>
      <c r="E23" s="136"/>
      <c r="F23" s="136"/>
      <c r="G23" s="136" t="s">
        <v>1183</v>
      </c>
      <c r="H23" s="136" t="s">
        <v>1210</v>
      </c>
      <c r="I23" s="136"/>
      <c r="J23" s="137" t="str">
        <f>+VLOOKUP(P23,CATÁLOGO!D:E,2)</f>
        <v>1000 SERVICIOS PERSONALES</v>
      </c>
      <c r="K23" s="137" t="str">
        <f>+VLOOKUP(Q23,CATÁLOGO!G:H,2,FALSE)</f>
        <v>1100 REMUNERACIONES AL PERSONAL DE CARACTER PERMANENTE</v>
      </c>
      <c r="L23" s="142" t="str">
        <f>+VLOOKUP(O23,CATÁLOGO!J:K,2,FALSE)</f>
        <v>113 SUELDOS BASE AL PERSONAL PERMANENTE</v>
      </c>
      <c r="M23" s="143">
        <f t="shared" si="1"/>
        <v>11305644.840189615</v>
      </c>
      <c r="N23" s="170">
        <v>11305644.840189615</v>
      </c>
      <c r="O23">
        <v>113</v>
      </c>
      <c r="P23" s="5">
        <v>1</v>
      </c>
      <c r="Q23" s="4" t="str">
        <f t="shared" si="0"/>
        <v>11</v>
      </c>
      <c r="R23" s="144"/>
      <c r="S23" s="135">
        <f t="shared" si="2"/>
        <v>8.1377673577833945E-2</v>
      </c>
      <c r="T23" s="144"/>
      <c r="U23" s="135">
        <f t="shared" si="3"/>
        <v>11305644.921567284</v>
      </c>
      <c r="V23">
        <v>10553269.504480897</v>
      </c>
    </row>
    <row r="24" spans="2:22">
      <c r="B24">
        <v>318</v>
      </c>
      <c r="D24" s="136" t="s">
        <v>1357</v>
      </c>
      <c r="E24" s="136"/>
      <c r="F24" s="136"/>
      <c r="G24" s="136" t="s">
        <v>1194</v>
      </c>
      <c r="H24" s="136" t="s">
        <v>1210</v>
      </c>
      <c r="I24" s="136"/>
      <c r="J24" s="137" t="str">
        <f>+VLOOKUP(P24,CATÁLOGO!D:E,2)</f>
        <v>1000 SERVICIOS PERSONALES</v>
      </c>
      <c r="K24" s="137" t="str">
        <f>+VLOOKUP(Q24,CATÁLOGO!G:H,2,FALSE)</f>
        <v>1100 REMUNERACIONES AL PERSONAL DE CARACTER PERMANENTE</v>
      </c>
      <c r="L24" s="142" t="str">
        <f>+VLOOKUP(O24,CATÁLOGO!J:K,2,FALSE)</f>
        <v>113 SUELDOS BASE AL PERSONAL PERMANENTE</v>
      </c>
      <c r="M24" s="143">
        <f t="shared" si="1"/>
        <v>5240303.6347197564</v>
      </c>
      <c r="N24" s="170">
        <v>5240303.6347197564</v>
      </c>
      <c r="O24">
        <v>113</v>
      </c>
      <c r="P24" s="5">
        <v>1</v>
      </c>
      <c r="Q24" s="4" t="str">
        <f t="shared" si="0"/>
        <v>11</v>
      </c>
      <c r="R24" s="144"/>
      <c r="S24" s="135">
        <f t="shared" si="2"/>
        <v>3.7719539633778991E-2</v>
      </c>
      <c r="T24" s="144"/>
      <c r="U24" s="135">
        <f t="shared" si="3"/>
        <v>5240303.6724392939</v>
      </c>
      <c r="V24">
        <v>4891568.5327313794</v>
      </c>
    </row>
    <row r="25" spans="2:22">
      <c r="B25">
        <v>328</v>
      </c>
      <c r="D25" s="136" t="s">
        <v>1358</v>
      </c>
      <c r="E25" s="136"/>
      <c r="F25" s="136"/>
      <c r="G25" s="136" t="s">
        <v>1194</v>
      </c>
      <c r="H25" s="136" t="s">
        <v>1210</v>
      </c>
      <c r="I25" s="136"/>
      <c r="J25" s="137" t="str">
        <f>+VLOOKUP(P25,CATÁLOGO!D:E,2)</f>
        <v>1000 SERVICIOS PERSONALES</v>
      </c>
      <c r="K25" s="137" t="str">
        <f>+VLOOKUP(Q25,CATÁLOGO!G:H,2,FALSE)</f>
        <v>1100 REMUNERACIONES AL PERSONAL DE CARACTER PERMANENTE</v>
      </c>
      <c r="L25" s="142" t="str">
        <f>+VLOOKUP(O25,CATÁLOGO!J:K,2,FALSE)</f>
        <v>113 SUELDOS BASE AL PERSONAL PERMANENTE</v>
      </c>
      <c r="M25" s="143">
        <f t="shared" si="1"/>
        <v>3245728.2428440144</v>
      </c>
      <c r="N25" s="170">
        <v>3245728.2428440144</v>
      </c>
      <c r="O25">
        <v>113</v>
      </c>
      <c r="P25" s="5">
        <v>1</v>
      </c>
      <c r="Q25" s="4" t="str">
        <f t="shared" si="0"/>
        <v>11</v>
      </c>
      <c r="R25" s="144"/>
      <c r="S25" s="135">
        <f t="shared" si="2"/>
        <v>2.3362649119277202E-2</v>
      </c>
      <c r="T25" s="144"/>
      <c r="U25" s="135">
        <f t="shared" si="3"/>
        <v>3245728.2662066622</v>
      </c>
      <c r="V25">
        <v>3029729.428902139</v>
      </c>
    </row>
    <row r="26" spans="2:22">
      <c r="B26">
        <v>338</v>
      </c>
      <c r="D26" s="136" t="s">
        <v>1359</v>
      </c>
      <c r="E26" s="136"/>
      <c r="F26" s="136"/>
      <c r="G26" s="136" t="s">
        <v>1194</v>
      </c>
      <c r="H26" s="136" t="s">
        <v>1210</v>
      </c>
      <c r="I26" s="136"/>
      <c r="J26" s="137" t="str">
        <f>+VLOOKUP(P26,CATÁLOGO!D:E,2)</f>
        <v>1000 SERVICIOS PERSONALES</v>
      </c>
      <c r="K26" s="137" t="str">
        <f>+VLOOKUP(Q26,CATÁLOGO!G:H,2,FALSE)</f>
        <v>1100 REMUNERACIONES AL PERSONAL DE CARACTER PERMANENTE</v>
      </c>
      <c r="L26" s="142" t="str">
        <f>+VLOOKUP(O26,CATÁLOGO!J:K,2,FALSE)</f>
        <v>113 SUELDOS BASE AL PERSONAL PERMANENTE</v>
      </c>
      <c r="M26" s="143">
        <f t="shared" si="1"/>
        <v>974942.24951517559</v>
      </c>
      <c r="N26" s="170">
        <v>974942.24951517559</v>
      </c>
      <c r="O26">
        <v>113</v>
      </c>
      <c r="P26" s="5">
        <v>1</v>
      </c>
      <c r="Q26" s="4" t="str">
        <f t="shared" si="0"/>
        <v>11</v>
      </c>
      <c r="R26" s="144"/>
      <c r="S26" s="135">
        <f t="shared" si="2"/>
        <v>7.017603441446375E-3</v>
      </c>
      <c r="T26" s="144"/>
      <c r="U26" s="135">
        <f t="shared" si="3"/>
        <v>974942.25653277861</v>
      </c>
      <c r="V26">
        <v>910061.1646549782</v>
      </c>
    </row>
    <row r="27" spans="2:22">
      <c r="B27">
        <v>348</v>
      </c>
      <c r="D27" s="136" t="s">
        <v>1360</v>
      </c>
      <c r="E27" s="136"/>
      <c r="F27" s="136"/>
      <c r="G27" s="136" t="s">
        <v>1179</v>
      </c>
      <c r="H27" s="136" t="s">
        <v>1210</v>
      </c>
      <c r="I27" s="136"/>
      <c r="J27" s="137" t="str">
        <f>+VLOOKUP(P27,CATÁLOGO!D:E,2)</f>
        <v>1000 SERVICIOS PERSONALES</v>
      </c>
      <c r="K27" s="137" t="str">
        <f>+VLOOKUP(Q27,CATÁLOGO!G:H,2,FALSE)</f>
        <v>1100 REMUNERACIONES AL PERSONAL DE CARACTER PERMANENTE</v>
      </c>
      <c r="L27" s="142" t="str">
        <f>+VLOOKUP(O27,CATÁLOGO!J:K,2,FALSE)</f>
        <v>113 SUELDOS BASE AL PERSONAL PERMANENTE</v>
      </c>
      <c r="M27" s="143">
        <f t="shared" si="1"/>
        <v>30457427.421937305</v>
      </c>
      <c r="N27" s="170">
        <v>30457427.421937305</v>
      </c>
      <c r="O27">
        <v>113</v>
      </c>
      <c r="P27" s="5">
        <v>1</v>
      </c>
      <c r="Q27" s="4" t="str">
        <f t="shared" si="0"/>
        <v>11</v>
      </c>
      <c r="R27" s="144"/>
      <c r="S27" s="135">
        <f t="shared" si="2"/>
        <v>0.21923159817935808</v>
      </c>
      <c r="T27" s="144"/>
      <c r="U27" s="135">
        <f t="shared" si="3"/>
        <v>30457427.641168892</v>
      </c>
      <c r="V27">
        <v>28430526.921760287</v>
      </c>
    </row>
    <row r="28" spans="2:22">
      <c r="B28">
        <v>358</v>
      </c>
      <c r="D28" s="136" t="s">
        <v>1361</v>
      </c>
      <c r="E28" s="136"/>
      <c r="F28" s="136"/>
      <c r="G28" s="136" t="s">
        <v>1182</v>
      </c>
      <c r="H28" s="136" t="s">
        <v>1210</v>
      </c>
      <c r="I28" s="136"/>
      <c r="J28" s="137" t="str">
        <f>+VLOOKUP(P28,CATÁLOGO!D:E,2)</f>
        <v>1000 SERVICIOS PERSONALES</v>
      </c>
      <c r="K28" s="137" t="str">
        <f>+VLOOKUP(Q28,CATÁLOGO!G:H,2,FALSE)</f>
        <v>1100 REMUNERACIONES AL PERSONAL DE CARACTER PERMANENTE</v>
      </c>
      <c r="L28" s="142" t="str">
        <f>+VLOOKUP(O28,CATÁLOGO!J:K,2,FALSE)</f>
        <v>113 SUELDOS BASE AL PERSONAL PERMANENTE</v>
      </c>
      <c r="M28" s="143">
        <f t="shared" si="1"/>
        <v>2862842.4724614783</v>
      </c>
      <c r="N28" s="170">
        <v>2862842.4724614783</v>
      </c>
      <c r="O28">
        <v>113</v>
      </c>
      <c r="P28" s="5">
        <v>1</v>
      </c>
      <c r="Q28" s="4" t="str">
        <f t="shared" si="0"/>
        <v>11</v>
      </c>
      <c r="R28" s="144"/>
      <c r="S28" s="135">
        <f t="shared" si="2"/>
        <v>2.0606649467755783E-2</v>
      </c>
      <c r="T28" s="144"/>
      <c r="U28" s="135">
        <f t="shared" si="3"/>
        <v>2862842.4930681265</v>
      </c>
      <c r="V28">
        <v>2672324.1874148319</v>
      </c>
    </row>
    <row r="29" spans="2:22">
      <c r="B29">
        <v>369</v>
      </c>
      <c r="D29" s="136" t="s">
        <v>1363</v>
      </c>
      <c r="E29" s="136"/>
      <c r="F29" s="136"/>
      <c r="G29" s="136" t="s">
        <v>1196</v>
      </c>
      <c r="H29" s="136" t="s">
        <v>1210</v>
      </c>
      <c r="I29" s="136"/>
      <c r="J29" s="137" t="str">
        <f>+VLOOKUP(P29,CATÁLOGO!D:E,2)</f>
        <v>1000 SERVICIOS PERSONALES</v>
      </c>
      <c r="K29" s="137" t="str">
        <f>+VLOOKUP(Q29,CATÁLOGO!G:H,2,FALSE)</f>
        <v>1100 REMUNERACIONES AL PERSONAL DE CARACTER PERMANENTE</v>
      </c>
      <c r="L29" s="142" t="str">
        <f>+VLOOKUP(O29,CATÁLOGO!J:K,2,FALSE)</f>
        <v>113 SUELDOS BASE AL PERSONAL PERMANENTE</v>
      </c>
      <c r="M29" s="143">
        <f t="shared" si="1"/>
        <v>2899815.0414604871</v>
      </c>
      <c r="N29" s="170">
        <v>2899815.0414604871</v>
      </c>
      <c r="O29">
        <v>113</v>
      </c>
      <c r="P29" s="5">
        <v>1</v>
      </c>
      <c r="Q29" s="4" t="str">
        <f t="shared" si="0"/>
        <v>11</v>
      </c>
      <c r="R29" s="144"/>
      <c r="S29" s="135">
        <f t="shared" si="2"/>
        <v>2.087277684871151E-2</v>
      </c>
      <c r="T29" s="144"/>
      <c r="U29" s="135">
        <f t="shared" si="3"/>
        <v>2899815.0623332625</v>
      </c>
      <c r="V29">
        <v>2706836.2820750619</v>
      </c>
    </row>
    <row r="30" spans="2:22">
      <c r="B30">
        <v>379</v>
      </c>
      <c r="D30" s="136" t="s">
        <v>1364</v>
      </c>
      <c r="E30" s="136"/>
      <c r="F30" s="136"/>
      <c r="G30" s="136" t="s">
        <v>1180</v>
      </c>
      <c r="H30" s="136" t="s">
        <v>1210</v>
      </c>
      <c r="I30" s="136"/>
      <c r="J30" s="137" t="str">
        <f>+VLOOKUP(P30,CATÁLOGO!D:E,2)</f>
        <v>1000 SERVICIOS PERSONALES</v>
      </c>
      <c r="K30" s="137" t="str">
        <f>+VLOOKUP(Q30,CATÁLOGO!G:H,2,FALSE)</f>
        <v>1100 REMUNERACIONES AL PERSONAL DE CARACTER PERMANENTE</v>
      </c>
      <c r="L30" s="142" t="str">
        <f>+VLOOKUP(O30,CATÁLOGO!J:K,2,FALSE)</f>
        <v>113 SUELDOS BASE AL PERSONAL PERMANENTE</v>
      </c>
      <c r="M30" s="143">
        <f t="shared" si="1"/>
        <v>2625379.578159011</v>
      </c>
      <c r="N30" s="170">
        <v>2625379.578159011</v>
      </c>
      <c r="O30">
        <v>113</v>
      </c>
      <c r="P30" s="5">
        <v>1</v>
      </c>
      <c r="Q30" s="4" t="str">
        <f t="shared" si="0"/>
        <v>11</v>
      </c>
      <c r="R30" s="144"/>
      <c r="S30" s="135">
        <f t="shared" si="2"/>
        <v>1.8897399073589876E-2</v>
      </c>
      <c r="T30" s="144"/>
      <c r="U30" s="135">
        <f t="shared" si="3"/>
        <v>2625379.5970564089</v>
      </c>
      <c r="V30">
        <v>2450664.1267715357</v>
      </c>
    </row>
    <row r="31" spans="2:22">
      <c r="B31">
        <v>389</v>
      </c>
      <c r="D31" s="136" t="s">
        <v>1365</v>
      </c>
      <c r="E31" s="136"/>
      <c r="F31" s="136"/>
      <c r="G31" s="136" t="s">
        <v>1194</v>
      </c>
      <c r="H31" s="136" t="s">
        <v>1210</v>
      </c>
      <c r="I31" s="136"/>
      <c r="J31" s="137" t="str">
        <f>+VLOOKUP(P31,CATÁLOGO!D:E,2)</f>
        <v>1000 SERVICIOS PERSONALES</v>
      </c>
      <c r="K31" s="137" t="str">
        <f>+VLOOKUP(Q31,CATÁLOGO!G:H,2,FALSE)</f>
        <v>1100 REMUNERACIONES AL PERSONAL DE CARACTER PERMANENTE</v>
      </c>
      <c r="L31" s="142" t="str">
        <f>+VLOOKUP(O31,CATÁLOGO!J:K,2,FALSE)</f>
        <v>113 SUELDOS BASE AL PERSONAL PERMANENTE</v>
      </c>
      <c r="M31" s="143">
        <f t="shared" si="1"/>
        <v>1675450.0885984774</v>
      </c>
      <c r="N31" s="170">
        <v>1675450.0885984774</v>
      </c>
      <c r="O31">
        <v>113</v>
      </c>
      <c r="P31" s="5">
        <v>1</v>
      </c>
      <c r="Q31" s="4" t="str">
        <f t="shared" si="0"/>
        <v>11</v>
      </c>
      <c r="R31" s="144"/>
      <c r="S31" s="135">
        <f t="shared" si="2"/>
        <v>1.2059836686293176E-2</v>
      </c>
      <c r="T31" s="144"/>
      <c r="U31" s="135">
        <f t="shared" si="3"/>
        <v>1675450.1006583134</v>
      </c>
      <c r="V31">
        <v>1563951.1568089891</v>
      </c>
    </row>
    <row r="32" spans="2:22">
      <c r="B32">
        <v>399</v>
      </c>
      <c r="D32" s="136" t="s">
        <v>1366</v>
      </c>
      <c r="E32" s="136"/>
      <c r="F32" s="136"/>
      <c r="G32" s="136" t="s">
        <v>1184</v>
      </c>
      <c r="H32" s="136" t="s">
        <v>1217</v>
      </c>
      <c r="I32" s="136"/>
      <c r="J32" s="137" t="str">
        <f>+VLOOKUP(P32,CATÁLOGO!D:E,2)</f>
        <v>1000 SERVICIOS PERSONALES</v>
      </c>
      <c r="K32" s="137" t="str">
        <f>+VLOOKUP(Q32,CATÁLOGO!G:H,2,FALSE)</f>
        <v>1100 REMUNERACIONES AL PERSONAL DE CARACTER PERMANENTE</v>
      </c>
      <c r="L32" s="142" t="str">
        <f>+VLOOKUP(O32,CATÁLOGO!J:K,2,FALSE)</f>
        <v>113 SUELDOS BASE AL PERSONAL PERMANENTE</v>
      </c>
      <c r="M32" s="143">
        <f t="shared" si="1"/>
        <v>1060487.1151531413</v>
      </c>
      <c r="N32" s="170">
        <v>1060487.1151531413</v>
      </c>
      <c r="O32">
        <v>113</v>
      </c>
      <c r="P32" s="5">
        <v>1</v>
      </c>
      <c r="Q32" s="4" t="str">
        <f t="shared" si="0"/>
        <v>11</v>
      </c>
      <c r="R32" s="144"/>
      <c r="S32" s="135">
        <f t="shared" si="2"/>
        <v>7.6333526756164876E-3</v>
      </c>
      <c r="T32" s="144"/>
      <c r="U32" s="135">
        <f t="shared" si="3"/>
        <v>1060487.1227864935</v>
      </c>
      <c r="V32">
        <v>989913.13546807494</v>
      </c>
    </row>
    <row r="33" spans="2:22">
      <c r="B33">
        <v>409</v>
      </c>
      <c r="D33" s="136" t="s">
        <v>1367</v>
      </c>
      <c r="E33" s="136"/>
      <c r="F33" s="136"/>
      <c r="G33" s="136" t="s">
        <v>1189</v>
      </c>
      <c r="H33" s="136" t="s">
        <v>1210</v>
      </c>
      <c r="I33" s="136"/>
      <c r="J33" s="137" t="str">
        <f>+VLOOKUP(P33,CATÁLOGO!D:E,2)</f>
        <v>1000 SERVICIOS PERSONALES</v>
      </c>
      <c r="K33" s="137" t="str">
        <f>+VLOOKUP(Q33,CATÁLOGO!G:H,2,FALSE)</f>
        <v>1100 REMUNERACIONES AL PERSONAL DE CARACTER PERMANENTE</v>
      </c>
      <c r="L33" s="142" t="str">
        <f>+VLOOKUP(O33,CATÁLOGO!J:K,2,FALSE)</f>
        <v>113 SUELDOS BASE AL PERSONAL PERMANENTE</v>
      </c>
      <c r="M33" s="143">
        <f t="shared" si="1"/>
        <v>3024478.4875669419</v>
      </c>
      <c r="N33" s="170">
        <v>3024478.4875669419</v>
      </c>
      <c r="O33">
        <v>113</v>
      </c>
      <c r="P33" s="5">
        <v>1</v>
      </c>
      <c r="Q33" s="4" t="str">
        <f t="shared" si="0"/>
        <v>11</v>
      </c>
      <c r="R33" s="144"/>
      <c r="S33" s="135">
        <f t="shared" si="2"/>
        <v>2.1770100386443378E-2</v>
      </c>
      <c r="T33" s="144"/>
      <c r="U33" s="135">
        <f t="shared" si="3"/>
        <v>3024478.5093370411</v>
      </c>
      <c r="V33">
        <v>2823203.5448641768</v>
      </c>
    </row>
    <row r="34" spans="2:22">
      <c r="B34">
        <v>419</v>
      </c>
      <c r="D34" s="136" t="s">
        <v>1368</v>
      </c>
      <c r="E34" s="136"/>
      <c r="F34" s="136"/>
      <c r="G34" s="136" t="s">
        <v>1174</v>
      </c>
      <c r="H34" s="136" t="s">
        <v>1214</v>
      </c>
      <c r="I34" s="136"/>
      <c r="J34" s="137" t="str">
        <f>+VLOOKUP(P34,CATÁLOGO!D:E,2)</f>
        <v>1000 SERVICIOS PERSONALES</v>
      </c>
      <c r="K34" s="137" t="str">
        <f>+VLOOKUP(Q34,CATÁLOGO!G:H,2,FALSE)</f>
        <v>1100 REMUNERACIONES AL PERSONAL DE CARACTER PERMANENTE</v>
      </c>
      <c r="L34" s="142" t="str">
        <f>+VLOOKUP(O34,CATÁLOGO!J:K,2,FALSE)</f>
        <v>113 SUELDOS BASE AL PERSONAL PERMANENTE</v>
      </c>
      <c r="M34" s="143">
        <f t="shared" si="1"/>
        <v>732970.96757021605</v>
      </c>
      <c r="N34" s="170">
        <v>732970.96757021605</v>
      </c>
      <c r="O34">
        <v>113</v>
      </c>
      <c r="P34" s="5">
        <v>1</v>
      </c>
      <c r="Q34" s="4" t="str">
        <f t="shared" si="0"/>
        <v>11</v>
      </c>
      <c r="R34" s="144"/>
      <c r="S34" s="135">
        <f t="shared" si="2"/>
        <v>5.2759018157833588E-3</v>
      </c>
      <c r="T34" s="144"/>
      <c r="U34" s="135">
        <f t="shared" si="3"/>
        <v>732970.97284611757</v>
      </c>
      <c r="V34">
        <v>684192.74345424084</v>
      </c>
    </row>
    <row r="35" spans="2:22">
      <c r="B35">
        <v>429</v>
      </c>
      <c r="D35" s="136" t="s">
        <v>1369</v>
      </c>
      <c r="E35" s="136"/>
      <c r="F35" s="136"/>
      <c r="G35" s="136" t="s">
        <v>1193</v>
      </c>
      <c r="H35" s="136" t="s">
        <v>1210</v>
      </c>
      <c r="I35" s="136"/>
      <c r="J35" s="137" t="str">
        <f>+VLOOKUP(P35,CATÁLOGO!D:E,2)</f>
        <v>1000 SERVICIOS PERSONALES</v>
      </c>
      <c r="K35" s="137" t="str">
        <f>+VLOOKUP(Q35,CATÁLOGO!G:H,2,FALSE)</f>
        <v>1100 REMUNERACIONES AL PERSONAL DE CARACTER PERMANENTE</v>
      </c>
      <c r="L35" s="142" t="str">
        <f>+VLOOKUP(O35,CATÁLOGO!J:K,2,FALSE)</f>
        <v>113 SUELDOS BASE AL PERSONAL PERMANENTE</v>
      </c>
      <c r="M35" s="143">
        <f t="shared" si="1"/>
        <v>1384516.9482612407</v>
      </c>
      <c r="N35" s="170">
        <v>1384516.9482612407</v>
      </c>
      <c r="O35">
        <v>113</v>
      </c>
      <c r="P35" s="5">
        <v>1</v>
      </c>
      <c r="Q35" s="4" t="str">
        <f t="shared" si="0"/>
        <v>11</v>
      </c>
      <c r="R35" s="144"/>
      <c r="S35" s="135">
        <f t="shared" si="2"/>
        <v>9.9657091542504541E-3</v>
      </c>
      <c r="T35" s="144"/>
      <c r="U35" s="135">
        <f t="shared" si="3"/>
        <v>1384516.9582269492</v>
      </c>
      <c r="V35">
        <v>1292379.2225085723</v>
      </c>
    </row>
    <row r="36" spans="2:22">
      <c r="B36">
        <v>439</v>
      </c>
      <c r="D36" s="136" t="s">
        <v>1370</v>
      </c>
      <c r="E36" s="136"/>
      <c r="F36" s="136"/>
      <c r="G36" s="136" t="s">
        <v>1175</v>
      </c>
      <c r="H36" s="136" t="s">
        <v>1210</v>
      </c>
      <c r="I36" s="136"/>
      <c r="J36" s="137" t="str">
        <f>+VLOOKUP(P36,CATÁLOGO!D:E,2)</f>
        <v>1000 SERVICIOS PERSONALES</v>
      </c>
      <c r="K36" s="137" t="str">
        <f>+VLOOKUP(Q36,CATÁLOGO!G:H,2,FALSE)</f>
        <v>1100 REMUNERACIONES AL PERSONAL DE CARACTER PERMANENTE</v>
      </c>
      <c r="L36" s="142" t="str">
        <f>+VLOOKUP(O36,CATÁLOGO!J:K,2,FALSE)</f>
        <v>113 SUELDOS BASE AL PERSONAL PERMANENTE</v>
      </c>
      <c r="M36" s="143">
        <f t="shared" si="1"/>
        <v>987835.16424570791</v>
      </c>
      <c r="N36" s="170">
        <v>987835.16424570791</v>
      </c>
      <c r="O36">
        <v>113</v>
      </c>
      <c r="P36" s="5">
        <v>1</v>
      </c>
      <c r="Q36" s="4" t="str">
        <f t="shared" si="0"/>
        <v>11</v>
      </c>
      <c r="R36" s="144"/>
      <c r="S36" s="135">
        <f t="shared" si="2"/>
        <v>7.1104062334355943E-3</v>
      </c>
      <c r="T36" s="144"/>
      <c r="U36" s="135">
        <f t="shared" si="3"/>
        <v>987835.17135611374</v>
      </c>
      <c r="V36">
        <v>922096.07339064986</v>
      </c>
    </row>
    <row r="37" spans="2:22">
      <c r="B37">
        <v>449</v>
      </c>
      <c r="D37" s="136" t="s">
        <v>1371</v>
      </c>
      <c r="E37" s="136"/>
      <c r="F37" s="136"/>
      <c r="G37" s="136" t="s">
        <v>1175</v>
      </c>
      <c r="H37" s="136" t="s">
        <v>1210</v>
      </c>
      <c r="I37" s="136"/>
      <c r="J37" s="137" t="str">
        <f>+VLOOKUP(P37,CATÁLOGO!D:E,2)</f>
        <v>1000 SERVICIOS PERSONALES</v>
      </c>
      <c r="K37" s="137" t="str">
        <f>+VLOOKUP(Q37,CATÁLOGO!G:H,2,FALSE)</f>
        <v>1100 REMUNERACIONES AL PERSONAL DE CARACTER PERMANENTE</v>
      </c>
      <c r="L37" s="142" t="str">
        <f>+VLOOKUP(O37,CATÁLOGO!J:K,2,FALSE)</f>
        <v>113 SUELDOS BASE AL PERSONAL PERMANENTE</v>
      </c>
      <c r="M37" s="143">
        <f t="shared" si="1"/>
        <v>453260.36433744588</v>
      </c>
      <c r="N37" s="170">
        <v>453260.36433744588</v>
      </c>
      <c r="O37">
        <v>113</v>
      </c>
      <c r="P37" s="5">
        <v>1</v>
      </c>
      <c r="Q37" s="4" t="str">
        <f t="shared" si="0"/>
        <v>11</v>
      </c>
      <c r="R37" s="144"/>
      <c r="S37" s="135">
        <f t="shared" si="2"/>
        <v>3.2625537504682597E-3</v>
      </c>
      <c r="T37" s="144"/>
      <c r="U37" s="135">
        <f t="shared" si="3"/>
        <v>453260.36759999942</v>
      </c>
      <c r="V37">
        <v>423096.50162971526</v>
      </c>
    </row>
    <row r="38" spans="2:22">
      <c r="B38">
        <v>459</v>
      </c>
      <c r="D38" s="136" t="s">
        <v>1372</v>
      </c>
      <c r="E38" s="136"/>
      <c r="F38" s="136"/>
      <c r="G38" s="136" t="s">
        <v>1181</v>
      </c>
      <c r="H38" s="136" t="s">
        <v>1210</v>
      </c>
      <c r="I38" s="136"/>
      <c r="J38" s="137" t="str">
        <f>+VLOOKUP(P38,CATÁLOGO!D:E,2)</f>
        <v>1000 SERVICIOS PERSONALES</v>
      </c>
      <c r="K38" s="137" t="str">
        <f>+VLOOKUP(Q38,CATÁLOGO!G:H,2,FALSE)</f>
        <v>1100 REMUNERACIONES AL PERSONAL DE CARACTER PERMANENTE</v>
      </c>
      <c r="L38" s="142" t="str">
        <f>+VLOOKUP(O38,CATÁLOGO!J:K,2,FALSE)</f>
        <v>113 SUELDOS BASE AL PERSONAL PERMANENTE</v>
      </c>
      <c r="M38" s="143">
        <f t="shared" si="1"/>
        <v>601091.15320088353</v>
      </c>
      <c r="N38" s="170">
        <v>601091.15320088353</v>
      </c>
      <c r="O38">
        <v>113</v>
      </c>
      <c r="P38" s="5">
        <v>1</v>
      </c>
      <c r="Q38" s="4" t="str">
        <f t="shared" si="0"/>
        <v>11</v>
      </c>
      <c r="R38" s="144"/>
      <c r="S38" s="135">
        <f t="shared" si="2"/>
        <v>4.326635087794327E-3</v>
      </c>
      <c r="T38" s="144"/>
      <c r="U38" s="135">
        <f t="shared" si="3"/>
        <v>601091.15752751834</v>
      </c>
      <c r="V38">
        <v>561089.35192605492</v>
      </c>
    </row>
    <row r="39" spans="2:22">
      <c r="B39">
        <v>469</v>
      </c>
      <c r="D39" s="136" t="s">
        <v>1373</v>
      </c>
      <c r="E39" s="136"/>
      <c r="F39" s="136"/>
      <c r="G39" s="136" t="s">
        <v>1174</v>
      </c>
      <c r="H39" s="136" t="s">
        <v>1210</v>
      </c>
      <c r="I39" s="136"/>
      <c r="J39" s="137" t="str">
        <f>+VLOOKUP(P39,CATÁLOGO!D:E,2)</f>
        <v>1000 SERVICIOS PERSONALES</v>
      </c>
      <c r="K39" s="137" t="str">
        <f>+VLOOKUP(Q39,CATÁLOGO!G:H,2,FALSE)</f>
        <v>1100 REMUNERACIONES AL PERSONAL DE CARACTER PERMANENTE</v>
      </c>
      <c r="L39" s="142" t="str">
        <f>+VLOOKUP(O39,CATÁLOGO!J:K,2,FALSE)</f>
        <v>113 SUELDOS BASE AL PERSONAL PERMANENTE</v>
      </c>
      <c r="M39" s="143">
        <f t="shared" si="1"/>
        <v>3284353.0274684289</v>
      </c>
      <c r="N39" s="170">
        <v>3284353.0274684289</v>
      </c>
      <c r="O39">
        <v>113</v>
      </c>
      <c r="P39" s="5">
        <v>1</v>
      </c>
      <c r="Q39" s="4" t="str">
        <f t="shared" si="0"/>
        <v>11</v>
      </c>
      <c r="R39" s="144"/>
      <c r="S39" s="135">
        <f t="shared" si="2"/>
        <v>2.3640669095988855E-2</v>
      </c>
      <c r="T39" s="144"/>
      <c r="U39" s="135">
        <f t="shared" si="3"/>
        <v>3284353.0511090965</v>
      </c>
      <c r="V39">
        <v>3065783.7864780086</v>
      </c>
    </row>
    <row r="40" spans="2:22">
      <c r="B40">
        <v>479</v>
      </c>
      <c r="D40" s="136" t="s">
        <v>1374</v>
      </c>
      <c r="E40" s="136"/>
      <c r="F40" s="136"/>
      <c r="G40" s="136" t="s">
        <v>1401</v>
      </c>
      <c r="H40" s="136" t="s">
        <v>1210</v>
      </c>
      <c r="I40" s="136"/>
      <c r="J40" s="137" t="str">
        <f>+VLOOKUP(P40,CATÁLOGO!D:E,2)</f>
        <v>1000 SERVICIOS PERSONALES</v>
      </c>
      <c r="K40" s="137" t="str">
        <f>+VLOOKUP(Q40,CATÁLOGO!G:H,2,FALSE)</f>
        <v>1100 REMUNERACIONES AL PERSONAL DE CARACTER PERMANENTE</v>
      </c>
      <c r="L40" s="142" t="str">
        <f>+VLOOKUP(O40,CATÁLOGO!J:K,2,FALSE)</f>
        <v>113 SUELDOS BASE AL PERSONAL PERMANENTE</v>
      </c>
      <c r="M40" s="143">
        <f t="shared" si="1"/>
        <v>281629.45808527886</v>
      </c>
      <c r="N40" s="170">
        <v>281629.45808527886</v>
      </c>
      <c r="O40">
        <v>113</v>
      </c>
      <c r="P40" s="5">
        <v>1</v>
      </c>
      <c r="Q40" s="4" t="str">
        <f t="shared" si="0"/>
        <v>11</v>
      </c>
      <c r="R40" s="144"/>
      <c r="S40" s="135">
        <f t="shared" si="2"/>
        <v>2.0271599217848517E-3</v>
      </c>
      <c r="T40" s="144"/>
      <c r="U40" s="135">
        <f t="shared" si="3"/>
        <v>281629.46011243871</v>
      </c>
      <c r="V40">
        <v>262887.39948821941</v>
      </c>
    </row>
    <row r="41" spans="2:22">
      <c r="B41">
        <v>489</v>
      </c>
      <c r="D41" s="136" t="s">
        <v>1375</v>
      </c>
      <c r="E41" s="136"/>
      <c r="F41" s="136"/>
      <c r="G41" s="136" t="s">
        <v>1191</v>
      </c>
      <c r="H41" s="136" t="s">
        <v>1210</v>
      </c>
      <c r="I41" s="136"/>
      <c r="J41" s="137" t="str">
        <f>+VLOOKUP(P41,CATÁLOGO!D:E,2)</f>
        <v>1000 SERVICIOS PERSONALES</v>
      </c>
      <c r="K41" s="137" t="str">
        <f>+VLOOKUP(Q41,CATÁLOGO!G:H,2,FALSE)</f>
        <v>1100 REMUNERACIONES AL PERSONAL DE CARACTER PERMANENTE</v>
      </c>
      <c r="L41" s="142" t="str">
        <f>+VLOOKUP(O41,CATÁLOGO!J:K,2,FALSE)</f>
        <v>113 SUELDOS BASE AL PERSONAL PERMANENTE</v>
      </c>
      <c r="M41" s="143">
        <f t="shared" si="1"/>
        <v>803486.90926940402</v>
      </c>
      <c r="N41" s="170">
        <v>803486.90926940402</v>
      </c>
      <c r="O41">
        <v>113</v>
      </c>
      <c r="P41" s="5">
        <v>1</v>
      </c>
      <c r="Q41" s="4" t="str">
        <f t="shared" si="0"/>
        <v>11</v>
      </c>
      <c r="R41" s="144"/>
      <c r="S41" s="135">
        <f t="shared" si="2"/>
        <v>5.783473331317881E-3</v>
      </c>
      <c r="T41" s="144"/>
      <c r="U41" s="135">
        <f t="shared" si="3"/>
        <v>803486.91505287704</v>
      </c>
      <c r="V41">
        <v>750015.94484018791</v>
      </c>
    </row>
    <row r="42" spans="2:22">
      <c r="B42">
        <v>499</v>
      </c>
      <c r="D42" s="136" t="s">
        <v>1376</v>
      </c>
      <c r="E42" s="136"/>
      <c r="F42" s="136"/>
      <c r="G42" s="136" t="s">
        <v>1187</v>
      </c>
      <c r="H42" s="136" t="s">
        <v>1214</v>
      </c>
      <c r="I42" s="136"/>
      <c r="J42" s="137" t="str">
        <f>+VLOOKUP(P42,CATÁLOGO!D:E,2)</f>
        <v>1000 SERVICIOS PERSONALES</v>
      </c>
      <c r="K42" s="137" t="str">
        <f>+VLOOKUP(Q42,CATÁLOGO!G:H,2,FALSE)</f>
        <v>1100 REMUNERACIONES AL PERSONAL DE CARACTER PERMANENTE</v>
      </c>
      <c r="L42" s="142" t="str">
        <f>+VLOOKUP(O42,CATÁLOGO!J:K,2,FALSE)</f>
        <v>113 SUELDOS BASE AL PERSONAL PERMANENTE</v>
      </c>
      <c r="M42" s="143">
        <f t="shared" si="1"/>
        <v>1814135.9153026959</v>
      </c>
      <c r="N42" s="170">
        <v>1814135.9153026959</v>
      </c>
      <c r="O42">
        <v>113</v>
      </c>
      <c r="P42" s="5">
        <v>1</v>
      </c>
      <c r="Q42" s="4" t="str">
        <f t="shared" si="0"/>
        <v>11</v>
      </c>
      <c r="R42" s="144"/>
      <c r="S42" s="135">
        <f t="shared" si="2"/>
        <v>1.3058092875563195E-2</v>
      </c>
      <c r="T42" s="144"/>
      <c r="U42" s="135">
        <f t="shared" si="3"/>
        <v>1814135.9283607882</v>
      </c>
      <c r="V42">
        <v>1693407.6297788939</v>
      </c>
    </row>
    <row r="43" spans="2:22">
      <c r="B43">
        <v>509</v>
      </c>
      <c r="D43" s="136" t="s">
        <v>1377</v>
      </c>
      <c r="E43" s="136"/>
      <c r="F43" s="136"/>
      <c r="G43" s="136" t="s">
        <v>1194</v>
      </c>
      <c r="H43" s="136" t="s">
        <v>1210</v>
      </c>
      <c r="I43" s="136"/>
      <c r="J43" s="137" t="str">
        <f>+VLOOKUP(P43,CATÁLOGO!D:E,2)</f>
        <v>1000 SERVICIOS PERSONALES</v>
      </c>
      <c r="K43" s="137" t="str">
        <f>+VLOOKUP(Q43,CATÁLOGO!G:H,2,FALSE)</f>
        <v>1100 REMUNERACIONES AL PERSONAL DE CARACTER PERMANENTE</v>
      </c>
      <c r="L43" s="142" t="str">
        <f>+VLOOKUP(O43,CATÁLOGO!J:K,2,FALSE)</f>
        <v>113 SUELDOS BASE AL PERSONAL PERMANENTE</v>
      </c>
      <c r="M43" s="143">
        <f t="shared" si="1"/>
        <v>1555354.2540497158</v>
      </c>
      <c r="N43" s="170">
        <v>1555354.2540497158</v>
      </c>
      <c r="O43">
        <v>113</v>
      </c>
      <c r="P43" s="5">
        <v>1</v>
      </c>
      <c r="Q43" s="4" t="str">
        <f t="shared" si="0"/>
        <v>11</v>
      </c>
      <c r="R43" s="144"/>
      <c r="S43" s="135">
        <f t="shared" si="2"/>
        <v>1.1195390671924767E-2</v>
      </c>
      <c r="T43" s="144"/>
      <c r="U43" s="135">
        <f t="shared" si="3"/>
        <v>1555354.2652451058</v>
      </c>
      <c r="V43">
        <v>1451847.5372212564</v>
      </c>
    </row>
    <row r="44" spans="2:22">
      <c r="B44">
        <v>519</v>
      </c>
      <c r="D44" s="136" t="s">
        <v>1378</v>
      </c>
      <c r="E44" s="136"/>
      <c r="F44" s="136"/>
      <c r="G44" s="136" t="s">
        <v>1174</v>
      </c>
      <c r="H44" s="136" t="s">
        <v>1209</v>
      </c>
      <c r="I44" s="136"/>
      <c r="J44" s="137" t="str">
        <f>+VLOOKUP(P44,CATÁLOGO!D:E,2)</f>
        <v>1000 SERVICIOS PERSONALES</v>
      </c>
      <c r="K44" s="137" t="str">
        <f>+VLOOKUP(Q44,CATÁLOGO!G:H,2,FALSE)</f>
        <v>1100 REMUNERACIONES AL PERSONAL DE CARACTER PERMANENTE</v>
      </c>
      <c r="L44" s="142" t="str">
        <f>+VLOOKUP(O44,CATÁLOGO!J:K,2,FALSE)</f>
        <v>113 SUELDOS BASE AL PERSONAL PERMANENTE</v>
      </c>
      <c r="M44" s="143">
        <f t="shared" si="1"/>
        <v>971710.46626701357</v>
      </c>
      <c r="N44" s="170">
        <v>971710.46626701357</v>
      </c>
      <c r="O44">
        <v>113</v>
      </c>
      <c r="P44" s="5">
        <v>1</v>
      </c>
      <c r="Q44" s="4" t="str">
        <f t="shared" si="0"/>
        <v>11</v>
      </c>
      <c r="R44" s="144"/>
      <c r="S44" s="135">
        <f t="shared" si="2"/>
        <v>6.9943411679572647E-3</v>
      </c>
      <c r="T44" s="144"/>
      <c r="U44" s="135">
        <f t="shared" si="3"/>
        <v>971710.47326135437</v>
      </c>
      <c r="V44">
        <v>907044.45220026886</v>
      </c>
    </row>
    <row r="45" spans="2:22">
      <c r="B45">
        <v>529</v>
      </c>
      <c r="D45" s="136" t="s">
        <v>1379</v>
      </c>
      <c r="E45" s="136"/>
      <c r="F45" s="136"/>
      <c r="G45" s="136" t="s">
        <v>1174</v>
      </c>
      <c r="H45" s="136" t="s">
        <v>1209</v>
      </c>
      <c r="I45" s="136"/>
      <c r="J45" s="137" t="str">
        <f>+VLOOKUP(P45,CATÁLOGO!D:E,2)</f>
        <v>1000 SERVICIOS PERSONALES</v>
      </c>
      <c r="K45" s="137" t="str">
        <f>+VLOOKUP(Q45,CATÁLOGO!G:H,2,FALSE)</f>
        <v>1100 REMUNERACIONES AL PERSONAL DE CARACTER PERMANENTE</v>
      </c>
      <c r="L45" s="142" t="str">
        <f>+VLOOKUP(O45,CATÁLOGO!J:K,2,FALSE)</f>
        <v>113 SUELDOS BASE AL PERSONAL PERMANENTE</v>
      </c>
      <c r="M45" s="143">
        <f t="shared" si="1"/>
        <v>210935.84464048818</v>
      </c>
      <c r="N45" s="170">
        <v>210935.84464048818</v>
      </c>
      <c r="O45">
        <v>113</v>
      </c>
      <c r="P45" s="5">
        <v>1</v>
      </c>
      <c r="Q45" s="4" t="str">
        <f t="shared" si="0"/>
        <v>11</v>
      </c>
      <c r="R45" s="144"/>
      <c r="S45" s="135">
        <f t="shared" si="2"/>
        <v>1.5183095306512784E-3</v>
      </c>
      <c r="T45" s="144"/>
      <c r="U45" s="135">
        <f t="shared" si="3"/>
        <v>210935.84615879762</v>
      </c>
      <c r="V45">
        <v>196898.35017044892</v>
      </c>
    </row>
    <row r="46" spans="2:22">
      <c r="B46">
        <v>539</v>
      </c>
      <c r="D46" s="136" t="s">
        <v>1380</v>
      </c>
      <c r="E46" s="136"/>
      <c r="F46" s="136"/>
      <c r="G46" s="136" t="s">
        <v>1174</v>
      </c>
      <c r="H46" s="136" t="s">
        <v>1209</v>
      </c>
      <c r="I46" s="136"/>
      <c r="J46" s="137" t="str">
        <f>+VLOOKUP(P46,CATÁLOGO!D:E,2)</f>
        <v>1000 SERVICIOS PERSONALES</v>
      </c>
      <c r="K46" s="137" t="str">
        <f>+VLOOKUP(Q46,CATÁLOGO!G:H,2,FALSE)</f>
        <v>1100 REMUNERACIONES AL PERSONAL DE CARACTER PERMANENTE</v>
      </c>
      <c r="L46" s="142" t="str">
        <f>+VLOOKUP(O46,CATÁLOGO!J:K,2,FALSE)</f>
        <v>113 SUELDOS BASE AL PERSONAL PERMANENTE</v>
      </c>
      <c r="M46" s="143">
        <f t="shared" si="1"/>
        <v>523026.13644408935</v>
      </c>
      <c r="N46" s="170">
        <v>523026.13644408935</v>
      </c>
      <c r="O46">
        <v>113</v>
      </c>
      <c r="P46" s="5">
        <v>1</v>
      </c>
      <c r="Q46" s="4" t="str">
        <f t="shared" si="0"/>
        <v>11</v>
      </c>
      <c r="R46" s="144"/>
      <c r="S46" s="135">
        <f t="shared" si="2"/>
        <v>3.7647255690290101E-3</v>
      </c>
      <c r="T46" s="144"/>
      <c r="U46" s="135">
        <f t="shared" si="3"/>
        <v>523026.14020881464</v>
      </c>
      <c r="V46">
        <v>488219.45619240752</v>
      </c>
    </row>
    <row r="47" spans="2:22">
      <c r="B47">
        <v>549</v>
      </c>
      <c r="D47" s="136" t="s">
        <v>1381</v>
      </c>
      <c r="E47" s="136"/>
      <c r="F47" s="136"/>
      <c r="G47" s="136" t="s">
        <v>1403</v>
      </c>
      <c r="H47" s="136" t="s">
        <v>1210</v>
      </c>
      <c r="I47" s="136"/>
      <c r="J47" s="137" t="str">
        <f>+VLOOKUP(P47,CATÁLOGO!D:E,2)</f>
        <v>1000 SERVICIOS PERSONALES</v>
      </c>
      <c r="K47" s="137" t="str">
        <f>+VLOOKUP(Q47,CATÁLOGO!G:H,2,FALSE)</f>
        <v>1100 REMUNERACIONES AL PERSONAL DE CARACTER PERMANENTE</v>
      </c>
      <c r="L47" s="142" t="str">
        <f>+VLOOKUP(O47,CATÁLOGO!J:K,2,FALSE)</f>
        <v>113 SUELDOS BASE AL PERSONAL PERMANENTE</v>
      </c>
      <c r="M47" s="143">
        <f t="shared" si="1"/>
        <v>835542.84043713682</v>
      </c>
      <c r="N47" s="170">
        <v>835542.84043713682</v>
      </c>
      <c r="O47">
        <v>113</v>
      </c>
      <c r="P47" s="5">
        <v>1</v>
      </c>
      <c r="Q47" s="4" t="str">
        <f t="shared" si="0"/>
        <v>11</v>
      </c>
      <c r="R47" s="144"/>
      <c r="S47" s="135">
        <f t="shared" si="2"/>
        <v>6.0142109088444648E-3</v>
      </c>
      <c r="T47" s="144"/>
      <c r="U47" s="135">
        <f t="shared" si="3"/>
        <v>835542.84645134746</v>
      </c>
      <c r="V47">
        <v>779938.59725074249</v>
      </c>
    </row>
    <row r="48" spans="2:22">
      <c r="B48">
        <v>559</v>
      </c>
      <c r="D48" s="136" t="s">
        <v>1382</v>
      </c>
      <c r="E48" s="136"/>
      <c r="F48" s="136"/>
      <c r="G48" s="136" t="s">
        <v>1402</v>
      </c>
      <c r="H48" s="136" t="s">
        <v>1210</v>
      </c>
      <c r="I48" s="136"/>
      <c r="J48" s="137" t="str">
        <f>+VLOOKUP(P48,CATÁLOGO!D:E,2)</f>
        <v>1000 SERVICIOS PERSONALES</v>
      </c>
      <c r="K48" s="137" t="str">
        <f>+VLOOKUP(Q48,CATÁLOGO!G:H,2,FALSE)</f>
        <v>1100 REMUNERACIONES AL PERSONAL DE CARACTER PERMANENTE</v>
      </c>
      <c r="L48" s="142" t="str">
        <f>+VLOOKUP(O48,CATÁLOGO!J:K,2,FALSE)</f>
        <v>113 SUELDOS BASE AL PERSONAL PERMANENTE</v>
      </c>
      <c r="M48" s="143">
        <f t="shared" si="1"/>
        <v>1532244.0294687268</v>
      </c>
      <c r="N48" s="170">
        <v>1532244.0294687268</v>
      </c>
      <c r="O48">
        <v>113</v>
      </c>
      <c r="P48" s="5">
        <v>1</v>
      </c>
      <c r="Q48" s="4" t="str">
        <f t="shared" si="0"/>
        <v>11</v>
      </c>
      <c r="R48" s="144"/>
      <c r="S48" s="135">
        <f t="shared" si="2"/>
        <v>1.102904400715278E-2</v>
      </c>
      <c r="T48" s="144"/>
      <c r="U48" s="135">
        <f t="shared" si="3"/>
        <v>1532244.0404977701</v>
      </c>
      <c r="V48">
        <v>1430275.2667528552</v>
      </c>
    </row>
    <row r="49" spans="2:22">
      <c r="B49">
        <v>569</v>
      </c>
      <c r="D49" s="136" t="s">
        <v>1383</v>
      </c>
      <c r="E49" s="136"/>
      <c r="F49" s="136"/>
      <c r="G49" s="136" t="s">
        <v>1402</v>
      </c>
      <c r="H49" s="136" t="s">
        <v>1210</v>
      </c>
      <c r="I49" s="136"/>
      <c r="J49" s="137" t="str">
        <f>+VLOOKUP(P49,CATÁLOGO!D:E,2)</f>
        <v>1000 SERVICIOS PERSONALES</v>
      </c>
      <c r="K49" s="137" t="str">
        <f>+VLOOKUP(Q49,CATÁLOGO!G:H,2,FALSE)</f>
        <v>1100 REMUNERACIONES AL PERSONAL DE CARACTER PERMANENTE</v>
      </c>
      <c r="L49" s="142" t="str">
        <f>+VLOOKUP(O49,CATÁLOGO!J:K,2,FALSE)</f>
        <v>113 SUELDOS BASE AL PERSONAL PERMANENTE</v>
      </c>
      <c r="M49" s="143">
        <f t="shared" si="1"/>
        <v>184596.99542014761</v>
      </c>
      <c r="N49" s="170">
        <v>184596.99542014761</v>
      </c>
      <c r="O49">
        <v>113</v>
      </c>
      <c r="P49" s="5">
        <v>1</v>
      </c>
      <c r="Q49" s="4" t="str">
        <f t="shared" si="0"/>
        <v>11</v>
      </c>
      <c r="R49" s="144"/>
      <c r="S49" s="135">
        <f t="shared" si="2"/>
        <v>1.3287233279563851E-3</v>
      </c>
      <c r="T49" s="144"/>
      <c r="U49" s="135">
        <f t="shared" si="3"/>
        <v>184596.99674887085</v>
      </c>
      <c r="V49">
        <v>172312.31565501489</v>
      </c>
    </row>
    <row r="50" spans="2:22">
      <c r="B50">
        <v>579</v>
      </c>
      <c r="D50" s="136" t="s">
        <v>1384</v>
      </c>
      <c r="E50" s="136"/>
      <c r="F50" s="136"/>
      <c r="G50" s="136" t="s">
        <v>1174</v>
      </c>
      <c r="H50" s="136" t="s">
        <v>1214</v>
      </c>
      <c r="I50" s="136"/>
      <c r="J50" s="137" t="str">
        <f>+VLOOKUP(P50,CATÁLOGO!D:E,2)</f>
        <v>1000 SERVICIOS PERSONALES</v>
      </c>
      <c r="K50" s="137" t="str">
        <f>+VLOOKUP(Q50,CATÁLOGO!G:H,2,FALSE)</f>
        <v>1100 REMUNERACIONES AL PERSONAL DE CARACTER PERMANENTE</v>
      </c>
      <c r="L50" s="142" t="str">
        <f>+VLOOKUP(O50,CATÁLOGO!J:K,2,FALSE)</f>
        <v>113 SUELDOS BASE AL PERSONAL PERMANENTE</v>
      </c>
      <c r="M50" s="143">
        <f t="shared" si="1"/>
        <v>2637648.6676494274</v>
      </c>
      <c r="N50" s="170">
        <v>2637648.6676494274</v>
      </c>
      <c r="O50">
        <v>113</v>
      </c>
      <c r="P50" s="5">
        <v>1</v>
      </c>
      <c r="Q50" s="4" t="str">
        <f t="shared" si="0"/>
        <v>11</v>
      </c>
      <c r="R50" s="144"/>
      <c r="S50" s="135">
        <f t="shared" si="2"/>
        <v>1.8985711591253538E-2</v>
      </c>
      <c r="T50" s="144"/>
      <c r="U50" s="135">
        <f t="shared" si="3"/>
        <v>2637648.686635138</v>
      </c>
      <c r="V50">
        <v>2462116.7249910277</v>
      </c>
    </row>
    <row r="51" spans="2:22">
      <c r="B51">
        <v>589</v>
      </c>
      <c r="D51" s="136" t="s">
        <v>1385</v>
      </c>
      <c r="E51" s="136"/>
      <c r="F51" s="136"/>
      <c r="G51" s="136" t="s">
        <v>1174</v>
      </c>
      <c r="H51" s="136" t="s">
        <v>1210</v>
      </c>
      <c r="I51" s="136"/>
      <c r="J51" s="137" t="str">
        <f>+VLOOKUP(P51,CATÁLOGO!D:E,2)</f>
        <v>1000 SERVICIOS PERSONALES</v>
      </c>
      <c r="K51" s="137" t="str">
        <f>+VLOOKUP(Q51,CATÁLOGO!G:H,2,FALSE)</f>
        <v>1100 REMUNERACIONES AL PERSONAL DE CARACTER PERMANENTE</v>
      </c>
      <c r="L51" s="142" t="str">
        <f>+VLOOKUP(O51,CATÁLOGO!J:K,2,FALSE)</f>
        <v>113 SUELDOS BASE AL PERSONAL PERMANENTE</v>
      </c>
      <c r="M51" s="143">
        <f t="shared" si="1"/>
        <v>1671212.025226702</v>
      </c>
      <c r="N51" s="170">
        <v>1671212.025226702</v>
      </c>
      <c r="O51">
        <v>113</v>
      </c>
      <c r="P51" s="5">
        <v>1</v>
      </c>
      <c r="Q51" s="4" t="str">
        <f t="shared" si="0"/>
        <v>11</v>
      </c>
      <c r="R51" s="144"/>
      <c r="S51" s="135">
        <f t="shared" si="2"/>
        <v>1.2029331240337142E-2</v>
      </c>
      <c r="T51" s="144"/>
      <c r="U51" s="135">
        <f t="shared" si="3"/>
        <v>1671212.0372560325</v>
      </c>
      <c r="V51">
        <v>1559995.1308085592</v>
      </c>
    </row>
    <row r="52" spans="2:22">
      <c r="B52">
        <v>599</v>
      </c>
      <c r="D52" s="136" t="s">
        <v>1386</v>
      </c>
      <c r="E52" s="136"/>
      <c r="F52" s="136"/>
      <c r="G52" s="136" t="s">
        <v>1174</v>
      </c>
      <c r="H52" s="136" t="s">
        <v>1210</v>
      </c>
      <c r="I52" s="136"/>
      <c r="J52" s="137" t="str">
        <f>+VLOOKUP(P52,CATÁLOGO!D:E,2)</f>
        <v>1000 SERVICIOS PERSONALES</v>
      </c>
      <c r="K52" s="137" t="str">
        <f>+VLOOKUP(Q52,CATÁLOGO!G:H,2,FALSE)</f>
        <v>1100 REMUNERACIONES AL PERSONAL DE CARACTER PERMANENTE</v>
      </c>
      <c r="L52" s="142" t="str">
        <f>+VLOOKUP(O52,CATÁLOGO!J:K,2,FALSE)</f>
        <v>113 SUELDOS BASE AL PERSONAL PERMANENTE</v>
      </c>
      <c r="M52" s="143">
        <f t="shared" si="1"/>
        <v>2873007.4020491573</v>
      </c>
      <c r="N52" s="170">
        <v>2873007.4020491573</v>
      </c>
      <c r="O52">
        <v>113</v>
      </c>
      <c r="P52" s="5">
        <v>1</v>
      </c>
      <c r="Q52" s="4" t="str">
        <f t="shared" si="0"/>
        <v>11</v>
      </c>
      <c r="R52" s="144"/>
      <c r="S52" s="135">
        <f t="shared" si="2"/>
        <v>2.0679816309065645E-2</v>
      </c>
      <c r="T52" s="144"/>
      <c r="U52" s="135">
        <f t="shared" si="3"/>
        <v>2873007.4227289725</v>
      </c>
      <c r="V52">
        <v>2681812.6547202542</v>
      </c>
    </row>
    <row r="53" spans="2:22">
      <c r="B53">
        <v>609</v>
      </c>
      <c r="D53" s="136" t="s">
        <v>1387</v>
      </c>
      <c r="E53" s="136"/>
      <c r="F53" s="136"/>
      <c r="G53" s="136" t="s">
        <v>1176</v>
      </c>
      <c r="H53" s="136" t="s">
        <v>1209</v>
      </c>
      <c r="I53" s="136"/>
      <c r="J53" s="137" t="str">
        <f>+VLOOKUP(P53,CATÁLOGO!D:E,2)</f>
        <v>1000 SERVICIOS PERSONALES</v>
      </c>
      <c r="K53" s="137" t="str">
        <f>+VLOOKUP(Q53,CATÁLOGO!G:H,2,FALSE)</f>
        <v>1100 REMUNERACIONES AL PERSONAL DE CARACTER PERMANENTE</v>
      </c>
      <c r="L53" s="142" t="str">
        <f>+VLOOKUP(O53,CATÁLOGO!J:K,2,FALSE)</f>
        <v>113 SUELDOS BASE AL PERSONAL PERMANENTE</v>
      </c>
      <c r="M53" s="143">
        <f t="shared" si="1"/>
        <v>1481280.9291774614</v>
      </c>
      <c r="N53" s="170">
        <v>1481280.9291774614</v>
      </c>
      <c r="O53">
        <v>113</v>
      </c>
      <c r="P53" s="5">
        <v>1</v>
      </c>
      <c r="Q53" s="4" t="str">
        <f t="shared" si="0"/>
        <v>11</v>
      </c>
      <c r="R53" s="144"/>
      <c r="S53" s="135">
        <f t="shared" si="2"/>
        <v>1.0662213224951466E-2</v>
      </c>
      <c r="T53" s="144"/>
      <c r="U53" s="135">
        <f t="shared" si="3"/>
        <v>1481280.9398396739</v>
      </c>
      <c r="V53">
        <v>1382703.6916892433</v>
      </c>
    </row>
    <row r="54" spans="2:22">
      <c r="B54">
        <v>619</v>
      </c>
      <c r="D54" s="136" t="s">
        <v>1388</v>
      </c>
      <c r="E54" s="136"/>
      <c r="F54" s="136"/>
      <c r="G54" s="136" t="s">
        <v>1194</v>
      </c>
      <c r="H54" s="136" t="s">
        <v>1210</v>
      </c>
      <c r="I54" s="136"/>
      <c r="J54" s="137" t="str">
        <f>+VLOOKUP(P54,CATÁLOGO!D:E,2)</f>
        <v>1000 SERVICIOS PERSONALES</v>
      </c>
      <c r="K54" s="137" t="str">
        <f>+VLOOKUP(Q54,CATÁLOGO!G:H,2,FALSE)</f>
        <v>1100 REMUNERACIONES AL PERSONAL DE CARACTER PERMANENTE</v>
      </c>
      <c r="L54" s="142" t="str">
        <f>+VLOOKUP(O54,CATÁLOGO!J:K,2,FALSE)</f>
        <v>113 SUELDOS BASE AL PERSONAL PERMANENTE</v>
      </c>
      <c r="M54" s="143">
        <f t="shared" si="1"/>
        <v>754733.78227603482</v>
      </c>
      <c r="N54" s="170">
        <v>754733.78227603482</v>
      </c>
      <c r="O54">
        <v>113</v>
      </c>
      <c r="P54" s="5">
        <v>1</v>
      </c>
      <c r="Q54" s="4" t="str">
        <f t="shared" si="0"/>
        <v>11</v>
      </c>
      <c r="R54" s="144"/>
      <c r="S54" s="135">
        <f t="shared" si="2"/>
        <v>5.4325498669382461E-3</v>
      </c>
      <c r="T54" s="144"/>
      <c r="U54" s="135">
        <f t="shared" si="3"/>
        <v>754733.78770858445</v>
      </c>
      <c r="V54">
        <v>704507.27234782104</v>
      </c>
    </row>
    <row r="55" spans="2:22">
      <c r="B55">
        <v>629</v>
      </c>
      <c r="D55" s="136" t="s">
        <v>1389</v>
      </c>
      <c r="E55" s="136"/>
      <c r="F55" s="136"/>
      <c r="G55" s="136" t="s">
        <v>1174</v>
      </c>
      <c r="H55" s="136" t="s">
        <v>1212</v>
      </c>
      <c r="I55" s="136"/>
      <c r="J55" s="137" t="str">
        <f>+VLOOKUP(P55,CATÁLOGO!D:E,2)</f>
        <v>1000 SERVICIOS PERSONALES</v>
      </c>
      <c r="K55" s="137" t="str">
        <f>+VLOOKUP(Q55,CATÁLOGO!G:H,2,FALSE)</f>
        <v>1100 REMUNERACIONES AL PERSONAL DE CARACTER PERMANENTE</v>
      </c>
      <c r="L55" s="142" t="str">
        <f>+VLOOKUP(O55,CATÁLOGO!J:K,2,FALSE)</f>
        <v>113 SUELDOS BASE AL PERSONAL PERMANENTE</v>
      </c>
      <c r="M55" s="143">
        <f t="shared" si="1"/>
        <v>406852.50438603177</v>
      </c>
      <c r="N55" s="170">
        <v>406852.50438603177</v>
      </c>
      <c r="O55">
        <v>113</v>
      </c>
      <c r="P55" s="5">
        <v>1</v>
      </c>
      <c r="Q55" s="4" t="str">
        <f t="shared" si="0"/>
        <v>11</v>
      </c>
      <c r="R55" s="144"/>
      <c r="S55" s="135">
        <f t="shared" si="2"/>
        <v>2.9285114439961003E-3</v>
      </c>
      <c r="T55" s="144"/>
      <c r="U55" s="135">
        <f t="shared" si="3"/>
        <v>406852.50731454307</v>
      </c>
      <c r="V55">
        <v>379777.02183741849</v>
      </c>
    </row>
    <row r="56" spans="2:22">
      <c r="B56">
        <v>639</v>
      </c>
      <c r="D56" s="136" t="s">
        <v>1390</v>
      </c>
      <c r="E56" s="136"/>
      <c r="F56" s="136"/>
      <c r="G56" s="136" t="s">
        <v>1403</v>
      </c>
      <c r="H56" s="136" t="s">
        <v>1210</v>
      </c>
      <c r="I56" s="136"/>
      <c r="J56" s="137" t="str">
        <f>+VLOOKUP(P56,CATÁLOGO!D:E,2)</f>
        <v>1000 SERVICIOS PERSONALES</v>
      </c>
      <c r="K56" s="137" t="str">
        <f>+VLOOKUP(Q56,CATÁLOGO!G:H,2,FALSE)</f>
        <v>1100 REMUNERACIONES AL PERSONAL DE CARACTER PERMANENTE</v>
      </c>
      <c r="L56" s="142" t="str">
        <f>+VLOOKUP(O56,CATÁLOGO!J:K,2,FALSE)</f>
        <v>113 SUELDOS BASE AL PERSONAL PERMANENTE</v>
      </c>
      <c r="M56" s="143">
        <f t="shared" si="1"/>
        <v>316741.34327737737</v>
      </c>
      <c r="N56" s="170">
        <v>316741.34327737737</v>
      </c>
      <c r="O56">
        <v>113</v>
      </c>
      <c r="P56" s="5">
        <v>1</v>
      </c>
      <c r="Q56" s="4" t="str">
        <f t="shared" si="0"/>
        <v>11</v>
      </c>
      <c r="R56" s="144"/>
      <c r="S56" s="135">
        <f t="shared" si="2"/>
        <v>2.2798941596151152E-3</v>
      </c>
      <c r="T56" s="144"/>
      <c r="U56" s="135">
        <f t="shared" si="3"/>
        <v>316741.34555727139</v>
      </c>
      <c r="V56">
        <v>295662.63632613805</v>
      </c>
    </row>
    <row r="57" spans="2:22">
      <c r="B57">
        <v>649</v>
      </c>
      <c r="D57" s="136" t="s">
        <v>1391</v>
      </c>
      <c r="E57" s="136"/>
      <c r="F57" s="136"/>
      <c r="G57" s="136" t="s">
        <v>1174</v>
      </c>
      <c r="H57" s="136" t="s">
        <v>1210</v>
      </c>
      <c r="I57" s="136"/>
      <c r="J57" s="137" t="str">
        <f>+VLOOKUP(P57,CATÁLOGO!D:E,2)</f>
        <v>1000 SERVICIOS PERSONALES</v>
      </c>
      <c r="K57" s="137" t="str">
        <f>+VLOOKUP(Q57,CATÁLOGO!G:H,2,FALSE)</f>
        <v>1100 REMUNERACIONES AL PERSONAL DE CARACTER PERMANENTE</v>
      </c>
      <c r="L57" s="142" t="str">
        <f>+VLOOKUP(O57,CATÁLOGO!J:K,2,FALSE)</f>
        <v>113 SUELDOS BASE AL PERSONAL PERMANENTE</v>
      </c>
      <c r="M57" s="143">
        <f t="shared" si="1"/>
        <v>1008299.0010781209</v>
      </c>
      <c r="N57" s="170">
        <v>1008299.0010781209</v>
      </c>
      <c r="O57">
        <v>113</v>
      </c>
      <c r="P57" s="5">
        <v>1</v>
      </c>
      <c r="Q57" s="4" t="str">
        <f t="shared" si="0"/>
        <v>11</v>
      </c>
      <c r="R57" s="144"/>
      <c r="S57" s="135">
        <f t="shared" si="2"/>
        <v>7.2577042829885313E-3</v>
      </c>
      <c r="T57" s="144"/>
      <c r="U57" s="135">
        <f t="shared" si="3"/>
        <v>1008299.0083358247</v>
      </c>
      <c r="V57">
        <v>941198.06962712051</v>
      </c>
    </row>
    <row r="58" spans="2:22">
      <c r="B58">
        <v>659</v>
      </c>
      <c r="D58" s="136" t="s">
        <v>1392</v>
      </c>
      <c r="E58" s="136"/>
      <c r="F58" s="136"/>
      <c r="G58" s="136" t="s">
        <v>1174</v>
      </c>
      <c r="H58" s="136" t="s">
        <v>1209</v>
      </c>
      <c r="I58" s="136"/>
      <c r="J58" s="137" t="str">
        <f>+VLOOKUP(P58,CATÁLOGO!D:E,2)</f>
        <v>1000 SERVICIOS PERSONALES</v>
      </c>
      <c r="K58" s="137" t="str">
        <f>+VLOOKUP(Q58,CATÁLOGO!G:H,2,FALSE)</f>
        <v>1100 REMUNERACIONES AL PERSONAL DE CARACTER PERMANENTE</v>
      </c>
      <c r="L58" s="142" t="str">
        <f>+VLOOKUP(O58,CATÁLOGO!J:K,2,FALSE)</f>
        <v>113 SUELDOS BASE AL PERSONAL PERMANENTE</v>
      </c>
      <c r="M58" s="143">
        <f t="shared" si="1"/>
        <v>1371103.3895117426</v>
      </c>
      <c r="N58" s="170">
        <v>1371103.3895117426</v>
      </c>
      <c r="O58">
        <v>113</v>
      </c>
      <c r="P58" s="5">
        <v>1</v>
      </c>
      <c r="Q58" s="4" t="str">
        <f t="shared" si="0"/>
        <v>11</v>
      </c>
      <c r="R58" s="144"/>
      <c r="S58" s="135">
        <f t="shared" si="2"/>
        <v>9.8691587830983876E-3</v>
      </c>
      <c r="T58" s="144"/>
      <c r="U58" s="135">
        <f t="shared" si="3"/>
        <v>1371103.3993809009</v>
      </c>
      <c r="V58">
        <v>1279858.317907498</v>
      </c>
    </row>
    <row r="59" spans="2:22">
      <c r="B59">
        <v>669</v>
      </c>
      <c r="D59" s="136" t="s">
        <v>1393</v>
      </c>
      <c r="E59" s="136"/>
      <c r="F59" s="136"/>
      <c r="G59" s="136" t="s">
        <v>1174</v>
      </c>
      <c r="H59" s="136" t="s">
        <v>1210</v>
      </c>
      <c r="I59" s="136"/>
      <c r="J59" s="137" t="str">
        <f>+VLOOKUP(P59,CATÁLOGO!D:E,2)</f>
        <v>1000 SERVICIOS PERSONALES</v>
      </c>
      <c r="K59" s="137" t="str">
        <f>+VLOOKUP(Q59,CATÁLOGO!G:H,2,FALSE)</f>
        <v>1100 REMUNERACIONES AL PERSONAL DE CARACTER PERMANENTE</v>
      </c>
      <c r="L59" s="142" t="str">
        <f>+VLOOKUP(O59,CATÁLOGO!J:K,2,FALSE)</f>
        <v>113 SUELDOS BASE AL PERSONAL PERMANENTE</v>
      </c>
      <c r="M59" s="143">
        <f t="shared" si="1"/>
        <v>829375.65673421801</v>
      </c>
      <c r="N59" s="170">
        <v>829375.65673421801</v>
      </c>
      <c r="O59">
        <v>113</v>
      </c>
      <c r="P59" s="5">
        <v>1</v>
      </c>
      <c r="Q59" s="4" t="str">
        <f t="shared" si="0"/>
        <v>11</v>
      </c>
      <c r="R59" s="144"/>
      <c r="S59" s="135">
        <f t="shared" si="2"/>
        <v>5.9698197158285123E-3</v>
      </c>
      <c r="T59" s="144"/>
      <c r="U59" s="135">
        <f t="shared" si="3"/>
        <v>829375.66270403739</v>
      </c>
      <c r="V59">
        <v>774181.83126166929</v>
      </c>
    </row>
    <row r="60" spans="2:22">
      <c r="B60">
        <v>679</v>
      </c>
      <c r="D60" s="136" t="s">
        <v>1394</v>
      </c>
      <c r="E60" s="136"/>
      <c r="F60" s="136"/>
      <c r="G60" s="136" t="s">
        <v>1186</v>
      </c>
      <c r="H60" s="136" t="s">
        <v>1210</v>
      </c>
      <c r="I60" s="136"/>
      <c r="J60" s="137" t="str">
        <f>+VLOOKUP(P60,CATÁLOGO!D:E,2)</f>
        <v>1000 SERVICIOS PERSONALES</v>
      </c>
      <c r="K60" s="137" t="str">
        <f>+VLOOKUP(Q60,CATÁLOGO!G:H,2,FALSE)</f>
        <v>1100 REMUNERACIONES AL PERSONAL DE CARACTER PERMANENTE</v>
      </c>
      <c r="L60" s="142" t="str">
        <f>+VLOOKUP(O60,CATÁLOGO!J:K,2,FALSE)</f>
        <v>113 SUELDOS BASE AL PERSONAL PERMANENTE</v>
      </c>
      <c r="M60" s="143">
        <f t="shared" si="1"/>
        <v>1443780.3460722608</v>
      </c>
      <c r="N60" s="170">
        <v>1443780.3460722608</v>
      </c>
      <c r="O60">
        <v>113</v>
      </c>
      <c r="P60" s="5">
        <v>1</v>
      </c>
      <c r="Q60" s="4" t="str">
        <f t="shared" si="0"/>
        <v>11</v>
      </c>
      <c r="R60" s="144"/>
      <c r="S60" s="135">
        <f t="shared" si="2"/>
        <v>1.0392285215178406E-2</v>
      </c>
      <c r="T60" s="144"/>
      <c r="U60" s="135">
        <f t="shared" si="3"/>
        <v>1443780.3564645452</v>
      </c>
      <c r="V60">
        <v>1347698.7215456981</v>
      </c>
    </row>
    <row r="61" spans="2:22">
      <c r="B61">
        <v>689</v>
      </c>
      <c r="D61" s="136" t="s">
        <v>1395</v>
      </c>
      <c r="E61" s="136"/>
      <c r="F61" s="136"/>
      <c r="G61" s="136" t="s">
        <v>1194</v>
      </c>
      <c r="H61" s="136" t="s">
        <v>1210</v>
      </c>
      <c r="I61" s="136"/>
      <c r="J61" s="137" t="str">
        <f>+VLOOKUP(P61,CATÁLOGO!D:E,2)</f>
        <v>1000 SERVICIOS PERSONALES</v>
      </c>
      <c r="K61" s="137" t="str">
        <f>+VLOOKUP(Q61,CATÁLOGO!G:H,2,FALSE)</f>
        <v>1100 REMUNERACIONES AL PERSONAL DE CARACTER PERMANENTE</v>
      </c>
      <c r="L61" s="142" t="str">
        <f>+VLOOKUP(O61,CATÁLOGO!J:K,2,FALSE)</f>
        <v>113 SUELDOS BASE AL PERSONAL PERMANENTE</v>
      </c>
      <c r="M61" s="143">
        <f t="shared" si="1"/>
        <v>409551.79883218772</v>
      </c>
      <c r="N61" s="170">
        <v>409551.79883218772</v>
      </c>
      <c r="O61">
        <v>113</v>
      </c>
      <c r="P61" s="5">
        <v>1</v>
      </c>
      <c r="Q61" s="4" t="str">
        <f t="shared" si="0"/>
        <v>11</v>
      </c>
      <c r="R61" s="144"/>
      <c r="S61" s="135">
        <f t="shared" si="2"/>
        <v>2.9479408799490919E-3</v>
      </c>
      <c r="T61" s="144"/>
      <c r="U61" s="135">
        <f t="shared" si="3"/>
        <v>409551.80178012839</v>
      </c>
      <c r="V61">
        <v>382296.68189793691</v>
      </c>
    </row>
    <row r="62" spans="2:22">
      <c r="B62">
        <v>699</v>
      </c>
      <c r="D62" s="136" t="s">
        <v>1396</v>
      </c>
      <c r="E62" s="136"/>
      <c r="F62" s="136"/>
      <c r="G62" s="136" t="s">
        <v>1404</v>
      </c>
      <c r="H62" s="136" t="s">
        <v>1210</v>
      </c>
      <c r="I62" s="136"/>
      <c r="J62" s="137" t="str">
        <f>+VLOOKUP(P62,CATÁLOGO!D:E,2)</f>
        <v>1000 SERVICIOS PERSONALES</v>
      </c>
      <c r="K62" s="137" t="str">
        <f>+VLOOKUP(Q62,CATÁLOGO!G:H,2,FALSE)</f>
        <v>1100 REMUNERACIONES AL PERSONAL DE CARACTER PERMANENTE</v>
      </c>
      <c r="L62" s="142" t="str">
        <f>+VLOOKUP(O62,CATÁLOGO!J:K,2,FALSE)</f>
        <v>113 SUELDOS BASE AL PERSONAL PERMANENTE</v>
      </c>
      <c r="M62" s="143">
        <f t="shared" si="1"/>
        <v>988739.31601777475</v>
      </c>
      <c r="N62" s="170">
        <v>988739.31601777475</v>
      </c>
      <c r="O62">
        <v>113</v>
      </c>
      <c r="P62" s="5">
        <v>1</v>
      </c>
      <c r="Q62" s="4" t="str">
        <f t="shared" si="0"/>
        <v>11</v>
      </c>
      <c r="R62" s="144"/>
      <c r="S62" s="135">
        <f t="shared" si="2"/>
        <v>7.1169142892618768E-3</v>
      </c>
      <c r="T62" s="144"/>
      <c r="U62" s="135">
        <f t="shared" si="3"/>
        <v>988739.32313468866</v>
      </c>
      <c r="V62">
        <v>922940.05508815171</v>
      </c>
    </row>
    <row r="63" spans="2:22">
      <c r="B63">
        <v>709</v>
      </c>
      <c r="D63" s="136" t="s">
        <v>1397</v>
      </c>
      <c r="E63" s="136"/>
      <c r="F63" s="136"/>
      <c r="G63" s="136" t="s">
        <v>1175</v>
      </c>
      <c r="H63" s="136" t="s">
        <v>1210</v>
      </c>
      <c r="I63" s="136"/>
      <c r="J63" s="137" t="str">
        <f>+VLOOKUP(P63,CATÁLOGO!D:E,2)</f>
        <v>1000 SERVICIOS PERSONALES</v>
      </c>
      <c r="K63" s="137" t="str">
        <f>+VLOOKUP(Q63,CATÁLOGO!G:H,2,FALSE)</f>
        <v>1100 REMUNERACIONES AL PERSONAL DE CARACTER PERMANENTE</v>
      </c>
      <c r="L63" s="142" t="str">
        <f>+VLOOKUP(O63,CATÁLOGO!J:K,2,FALSE)</f>
        <v>113 SUELDOS BASE AL PERSONAL PERMANENTE</v>
      </c>
      <c r="M63" s="143">
        <f t="shared" si="1"/>
        <v>400866.940689729</v>
      </c>
      <c r="N63" s="170">
        <v>400866.940689729</v>
      </c>
      <c r="O63">
        <v>113</v>
      </c>
      <c r="P63" s="5">
        <v>1</v>
      </c>
      <c r="Q63" s="4" t="str">
        <f t="shared" si="0"/>
        <v>11</v>
      </c>
      <c r="R63" s="144"/>
      <c r="S63" s="135">
        <f t="shared" si="2"/>
        <v>2.8854275460369555E-3</v>
      </c>
      <c r="T63" s="144"/>
      <c r="U63" s="135">
        <f t="shared" si="3"/>
        <v>400866.94357515639</v>
      </c>
      <c r="V63">
        <v>374189.78928976483</v>
      </c>
    </row>
    <row r="64" spans="2:22">
      <c r="B64">
        <v>119</v>
      </c>
      <c r="D64" s="136" t="s">
        <v>1337</v>
      </c>
      <c r="E64" s="136"/>
      <c r="F64" s="136"/>
      <c r="G64" s="136" t="s">
        <v>1194</v>
      </c>
      <c r="H64" s="136" t="s">
        <v>1210</v>
      </c>
      <c r="I64" s="136"/>
      <c r="J64" s="137" t="str">
        <f>+VLOOKUP(P64,CATÁLOGO!D:E,2)</f>
        <v>1000 SERVICIOS PERSONALES</v>
      </c>
      <c r="K64" s="137" t="str">
        <f>+VLOOKUP(Q64,CATÁLOGO!G:H,2,FALSE)</f>
        <v>1200 REMUNERACIONES AL PERSONAL DE CARACTER TRANSITORIO</v>
      </c>
      <c r="L64" s="142" t="str">
        <f>+VLOOKUP(O64,CATÁLOGO!J:K,2,FALSE)</f>
        <v>123 RETRIBUCIONES POR SERVICIOS DE CARÁCTER SOCIAL</v>
      </c>
      <c r="M64" s="143">
        <f t="shared" si="1"/>
        <v>207865.48738806992</v>
      </c>
      <c r="N64" s="170">
        <v>207865.48738806992</v>
      </c>
      <c r="O64">
        <v>123</v>
      </c>
      <c r="P64" s="5">
        <v>1</v>
      </c>
      <c r="Q64" s="4" t="str">
        <f t="shared" si="0"/>
        <v>12</v>
      </c>
      <c r="R64" s="171">
        <f>+SUM(M64:M123)</f>
        <v>38551973.999999978</v>
      </c>
      <c r="S64" s="135">
        <f>+M64/R$64</f>
        <v>5.3918247451627257E-3</v>
      </c>
      <c r="T64" s="171">
        <v>38551974</v>
      </c>
      <c r="U64" s="135">
        <f>+T$64*S64</f>
        <v>207865.48738807003</v>
      </c>
      <c r="V64">
        <v>194032.32142829406</v>
      </c>
    </row>
    <row r="65" spans="2:22">
      <c r="B65">
        <v>129</v>
      </c>
      <c r="D65" s="136" t="s">
        <v>1338</v>
      </c>
      <c r="E65" s="136"/>
      <c r="F65" s="136"/>
      <c r="G65" s="136" t="s">
        <v>1188</v>
      </c>
      <c r="H65" s="136" t="s">
        <v>1210</v>
      </c>
      <c r="I65" s="136"/>
      <c r="J65" s="137" t="str">
        <f>+VLOOKUP(P65,CATÁLOGO!D:E,2)</f>
        <v>1000 SERVICIOS PERSONALES</v>
      </c>
      <c r="K65" s="137" t="str">
        <f>+VLOOKUP(Q65,CATÁLOGO!G:H,2,FALSE)</f>
        <v>1200 REMUNERACIONES AL PERSONAL DE CARACTER TRANSITORIO</v>
      </c>
      <c r="L65" s="142" t="str">
        <f>+VLOOKUP(O65,CATÁLOGO!J:K,2,FALSE)</f>
        <v>123 RETRIBUCIONES POR SERVICIOS DE CARÁCTER SOCIAL</v>
      </c>
      <c r="M65" s="143">
        <f t="shared" si="1"/>
        <v>1787299.3840394053</v>
      </c>
      <c r="N65" s="170">
        <v>1787299.3840394053</v>
      </c>
      <c r="O65">
        <v>123</v>
      </c>
      <c r="P65" s="5">
        <v>1</v>
      </c>
      <c r="Q65" s="4" t="str">
        <f t="shared" si="0"/>
        <v>12</v>
      </c>
      <c r="R65" s="135"/>
      <c r="S65" s="135">
        <f t="shared" ref="S65:S123" si="4">+M65/R$64</f>
        <v>4.6360774782619595E-2</v>
      </c>
      <c r="T65" s="135"/>
      <c r="U65" s="135">
        <f t="shared" ref="U65:U123" si="5">+T$64*S65</f>
        <v>1787299.3840394062</v>
      </c>
      <c r="V65">
        <v>1668357.0367075254</v>
      </c>
    </row>
    <row r="66" spans="2:22">
      <c r="B66">
        <v>139</v>
      </c>
      <c r="D66" s="136" t="s">
        <v>1339</v>
      </c>
      <c r="E66" s="136"/>
      <c r="F66" s="136"/>
      <c r="G66" s="136" t="s">
        <v>1177</v>
      </c>
      <c r="H66" s="136" t="s">
        <v>1209</v>
      </c>
      <c r="I66" s="136"/>
      <c r="J66" s="137" t="str">
        <f>+VLOOKUP(P66,CATÁLOGO!D:E,2)</f>
        <v>1000 SERVICIOS PERSONALES</v>
      </c>
      <c r="K66" s="137" t="str">
        <f>+VLOOKUP(Q66,CATÁLOGO!G:H,2,FALSE)</f>
        <v>1200 REMUNERACIONES AL PERSONAL DE CARACTER TRANSITORIO</v>
      </c>
      <c r="L66" s="142" t="str">
        <f>+VLOOKUP(O66,CATÁLOGO!J:K,2,FALSE)</f>
        <v>123 RETRIBUCIONES POR SERVICIOS DE CARÁCTER SOCIAL</v>
      </c>
      <c r="M66" s="143">
        <f t="shared" si="1"/>
        <v>1137202.2808330082</v>
      </c>
      <c r="N66" s="170">
        <v>1137202.2808330082</v>
      </c>
      <c r="O66">
        <v>123</v>
      </c>
      <c r="P66" s="5">
        <v>1</v>
      </c>
      <c r="Q66" s="4" t="str">
        <f t="shared" si="0"/>
        <v>12</v>
      </c>
      <c r="R66" s="135"/>
      <c r="S66" s="135">
        <f t="shared" si="4"/>
        <v>2.9497900181013011E-2</v>
      </c>
      <c r="T66" s="135"/>
      <c r="U66" s="135">
        <f t="shared" si="5"/>
        <v>1137202.2808330089</v>
      </c>
      <c r="V66">
        <v>1061523.01306101</v>
      </c>
    </row>
    <row r="67" spans="2:22">
      <c r="B67">
        <v>149</v>
      </c>
      <c r="D67" s="136" t="s">
        <v>1340</v>
      </c>
      <c r="E67" s="136"/>
      <c r="F67" s="136"/>
      <c r="G67" s="136" t="s">
        <v>1176</v>
      </c>
      <c r="H67" s="136" t="s">
        <v>1209</v>
      </c>
      <c r="I67" s="136"/>
      <c r="J67" s="137" t="str">
        <f>+VLOOKUP(P67,CATÁLOGO!D:E,2)</f>
        <v>1000 SERVICIOS PERSONALES</v>
      </c>
      <c r="K67" s="137" t="str">
        <f>+VLOOKUP(Q67,CATÁLOGO!G:H,2,FALSE)</f>
        <v>1200 REMUNERACIONES AL PERSONAL DE CARACTER TRANSITORIO</v>
      </c>
      <c r="L67" s="142" t="str">
        <f>+VLOOKUP(O67,CATÁLOGO!J:K,2,FALSE)</f>
        <v>123 RETRIBUCIONES POR SERVICIOS DE CARÁCTER SOCIAL</v>
      </c>
      <c r="M67" s="143">
        <f t="shared" si="1"/>
        <v>601097.77838040912</v>
      </c>
      <c r="N67" s="170">
        <v>601097.77838040912</v>
      </c>
      <c r="O67">
        <v>123</v>
      </c>
      <c r="P67" s="5">
        <v>1</v>
      </c>
      <c r="Q67" s="4" t="str">
        <f t="shared" ref="Q67:Q130" si="6">+MID(O67,1,2)</f>
        <v>12</v>
      </c>
      <c r="R67" s="135"/>
      <c r="S67" s="135">
        <f t="shared" si="4"/>
        <v>1.5591880674655193E-2</v>
      </c>
      <c r="T67" s="135"/>
      <c r="U67" s="135">
        <f t="shared" si="5"/>
        <v>601097.77838040947</v>
      </c>
      <c r="V67">
        <v>561095.53735968063</v>
      </c>
    </row>
    <row r="68" spans="2:22">
      <c r="B68">
        <v>159</v>
      </c>
      <c r="D68" s="136" t="s">
        <v>1341</v>
      </c>
      <c r="E68" s="136"/>
      <c r="F68" s="136"/>
      <c r="G68" s="136" t="s">
        <v>1181</v>
      </c>
      <c r="H68" s="136" t="s">
        <v>1213</v>
      </c>
      <c r="I68" s="136"/>
      <c r="J68" s="137" t="str">
        <f>+VLOOKUP(P68,CATÁLOGO!D:E,2)</f>
        <v>1000 SERVICIOS PERSONALES</v>
      </c>
      <c r="K68" s="137" t="str">
        <f>+VLOOKUP(Q68,CATÁLOGO!G:H,2,FALSE)</f>
        <v>1200 REMUNERACIONES AL PERSONAL DE CARACTER TRANSITORIO</v>
      </c>
      <c r="L68" s="142" t="str">
        <f>+VLOOKUP(O68,CATÁLOGO!J:K,2,FALSE)</f>
        <v>123 RETRIBUCIONES POR SERVICIOS DE CARÁCTER SOCIAL</v>
      </c>
      <c r="M68" s="143">
        <f t="shared" ref="M68:M131" si="7">+N68</f>
        <v>198420.09401577161</v>
      </c>
      <c r="N68" s="170">
        <v>198420.09401577161</v>
      </c>
      <c r="O68">
        <v>123</v>
      </c>
      <c r="P68" s="5">
        <v>1</v>
      </c>
      <c r="Q68" s="4" t="str">
        <f t="shared" si="6"/>
        <v>12</v>
      </c>
      <c r="R68" s="135"/>
      <c r="S68" s="135">
        <f t="shared" si="4"/>
        <v>5.1468206016058145E-3</v>
      </c>
      <c r="T68" s="135"/>
      <c r="U68" s="135">
        <f t="shared" si="5"/>
        <v>198420.09401577173</v>
      </c>
      <c r="V68">
        <v>185215.50616059682</v>
      </c>
    </row>
    <row r="69" spans="2:22">
      <c r="B69">
        <v>169</v>
      </c>
      <c r="D69" s="136" t="s">
        <v>1342</v>
      </c>
      <c r="E69" s="136"/>
      <c r="F69" s="136"/>
      <c r="G69" s="136" t="s">
        <v>1194</v>
      </c>
      <c r="H69" s="136" t="s">
        <v>1213</v>
      </c>
      <c r="I69" s="136"/>
      <c r="J69" s="137" t="str">
        <f>+VLOOKUP(P69,CATÁLOGO!D:E,2)</f>
        <v>1000 SERVICIOS PERSONALES</v>
      </c>
      <c r="K69" s="137" t="str">
        <f>+VLOOKUP(Q69,CATÁLOGO!G:H,2,FALSE)</f>
        <v>1200 REMUNERACIONES AL PERSONAL DE CARACTER TRANSITORIO</v>
      </c>
      <c r="L69" s="142" t="str">
        <f>+VLOOKUP(O69,CATÁLOGO!J:K,2,FALSE)</f>
        <v>123 RETRIBUCIONES POR SERVICIOS DE CARÁCTER SOCIAL</v>
      </c>
      <c r="M69" s="143">
        <f t="shared" si="7"/>
        <v>353028.21495830856</v>
      </c>
      <c r="N69" s="170">
        <v>353028.21495830856</v>
      </c>
      <c r="O69">
        <v>123</v>
      </c>
      <c r="P69" s="5">
        <v>1</v>
      </c>
      <c r="Q69" s="4" t="str">
        <f t="shared" si="6"/>
        <v>12</v>
      </c>
      <c r="R69" s="135"/>
      <c r="S69" s="135">
        <f t="shared" si="4"/>
        <v>9.1572020399865589E-3</v>
      </c>
      <c r="T69" s="135"/>
      <c r="U69" s="135">
        <f t="shared" si="5"/>
        <v>353028.21495830879</v>
      </c>
      <c r="V69">
        <v>329534.6665710067</v>
      </c>
    </row>
    <row r="70" spans="2:22">
      <c r="B70">
        <v>179</v>
      </c>
      <c r="D70" s="136" t="s">
        <v>1343</v>
      </c>
      <c r="E70" s="136"/>
      <c r="F70" s="136"/>
      <c r="G70" s="136" t="s">
        <v>1187</v>
      </c>
      <c r="H70" s="136" t="s">
        <v>1209</v>
      </c>
      <c r="I70" s="136"/>
      <c r="J70" s="137" t="str">
        <f>+VLOOKUP(P70,CATÁLOGO!D:E,2)</f>
        <v>1000 SERVICIOS PERSONALES</v>
      </c>
      <c r="K70" s="137" t="str">
        <f>+VLOOKUP(Q70,CATÁLOGO!G:H,2,FALSE)</f>
        <v>1200 REMUNERACIONES AL PERSONAL DE CARACTER TRANSITORIO</v>
      </c>
      <c r="L70" s="142" t="str">
        <f>+VLOOKUP(O70,CATÁLOGO!J:K,2,FALSE)</f>
        <v>123 RETRIBUCIONES POR SERVICIOS DE CARÁCTER SOCIAL</v>
      </c>
      <c r="M70" s="143">
        <f t="shared" si="7"/>
        <v>454762.65774657571</v>
      </c>
      <c r="N70" s="170">
        <v>454762.65774657571</v>
      </c>
      <c r="O70">
        <v>123</v>
      </c>
      <c r="P70" s="5">
        <v>1</v>
      </c>
      <c r="Q70" s="4" t="str">
        <f t="shared" si="6"/>
        <v>12</v>
      </c>
      <c r="R70" s="135"/>
      <c r="S70" s="135">
        <f t="shared" si="4"/>
        <v>1.1796092665620079E-2</v>
      </c>
      <c r="T70" s="135"/>
      <c r="U70" s="135">
        <f t="shared" si="5"/>
        <v>454762.65774657601</v>
      </c>
      <c r="V70">
        <v>424498.82031995832</v>
      </c>
    </row>
    <row r="71" spans="2:22">
      <c r="B71">
        <v>189</v>
      </c>
      <c r="D71" s="136" t="s">
        <v>1344</v>
      </c>
      <c r="E71" s="136"/>
      <c r="F71" s="136"/>
      <c r="G71" s="136" t="s">
        <v>1181</v>
      </c>
      <c r="H71" s="136" t="s">
        <v>1210</v>
      </c>
      <c r="I71" s="136"/>
      <c r="J71" s="137" t="str">
        <f>+VLOOKUP(P71,CATÁLOGO!D:E,2)</f>
        <v>1000 SERVICIOS PERSONALES</v>
      </c>
      <c r="K71" s="137" t="str">
        <f>+VLOOKUP(Q71,CATÁLOGO!G:H,2,FALSE)</f>
        <v>1200 REMUNERACIONES AL PERSONAL DE CARACTER TRANSITORIO</v>
      </c>
      <c r="L71" s="142" t="str">
        <f>+VLOOKUP(O71,CATÁLOGO!J:K,2,FALSE)</f>
        <v>123 RETRIBUCIONES POR SERVICIOS DE CARÁCTER SOCIAL</v>
      </c>
      <c r="M71" s="143">
        <f t="shared" si="7"/>
        <v>530855.50346629834</v>
      </c>
      <c r="N71" s="170">
        <v>530855.50346629834</v>
      </c>
      <c r="O71">
        <v>123</v>
      </c>
      <c r="P71" s="5">
        <v>1</v>
      </c>
      <c r="Q71" s="4" t="str">
        <f t="shared" si="6"/>
        <v>12</v>
      </c>
      <c r="R71" s="135"/>
      <c r="S71" s="135">
        <f t="shared" si="4"/>
        <v>1.3769865674486568E-2</v>
      </c>
      <c r="T71" s="135"/>
      <c r="U71" s="135">
        <f t="shared" si="5"/>
        <v>530855.50346629869</v>
      </c>
      <c r="V71">
        <v>495527.79047082621</v>
      </c>
    </row>
    <row r="72" spans="2:22">
      <c r="B72">
        <v>199</v>
      </c>
      <c r="D72" s="136" t="s">
        <v>1345</v>
      </c>
      <c r="E72" s="136"/>
      <c r="F72" s="136"/>
      <c r="G72" s="136" t="s">
        <v>1181</v>
      </c>
      <c r="H72" s="136" t="s">
        <v>1213</v>
      </c>
      <c r="I72" s="136"/>
      <c r="J72" s="137" t="str">
        <f>+VLOOKUP(P72,CATÁLOGO!D:E,2)</f>
        <v>1000 SERVICIOS PERSONALES</v>
      </c>
      <c r="K72" s="137" t="str">
        <f>+VLOOKUP(Q72,CATÁLOGO!G:H,2,FALSE)</f>
        <v>1200 REMUNERACIONES AL PERSONAL DE CARACTER TRANSITORIO</v>
      </c>
      <c r="L72" s="142" t="str">
        <f>+VLOOKUP(O72,CATÁLOGO!J:K,2,FALSE)</f>
        <v>123 RETRIBUCIONES POR SERVICIOS DE CARÁCTER SOCIAL</v>
      </c>
      <c r="M72" s="143">
        <f t="shared" si="7"/>
        <v>783391.3505255325</v>
      </c>
      <c r="N72" s="170">
        <v>783391.3505255325</v>
      </c>
      <c r="O72">
        <v>123</v>
      </c>
      <c r="P72" s="5">
        <v>1</v>
      </c>
      <c r="Q72" s="4" t="str">
        <f t="shared" si="6"/>
        <v>12</v>
      </c>
      <c r="R72" s="135"/>
      <c r="S72" s="135">
        <f t="shared" si="4"/>
        <v>2.0320395280551209E-2</v>
      </c>
      <c r="T72" s="135"/>
      <c r="U72" s="135">
        <f t="shared" si="5"/>
        <v>783391.35052553285</v>
      </c>
      <c r="V72">
        <v>731257.71978460462</v>
      </c>
    </row>
    <row r="73" spans="2:22">
      <c r="B73">
        <v>209</v>
      </c>
      <c r="D73" s="136" t="s">
        <v>1346</v>
      </c>
      <c r="E73" s="136"/>
      <c r="F73" s="136"/>
      <c r="G73" s="136" t="s">
        <v>1190</v>
      </c>
      <c r="H73" s="136" t="s">
        <v>1213</v>
      </c>
      <c r="I73" s="136"/>
      <c r="J73" s="137" t="str">
        <f>+VLOOKUP(P73,CATÁLOGO!D:E,2)</f>
        <v>1000 SERVICIOS PERSONALES</v>
      </c>
      <c r="K73" s="137" t="str">
        <f>+VLOOKUP(Q73,CATÁLOGO!G:H,2,FALSE)</f>
        <v>1200 REMUNERACIONES AL PERSONAL DE CARACTER TRANSITORIO</v>
      </c>
      <c r="L73" s="142" t="str">
        <f>+VLOOKUP(O73,CATÁLOGO!J:K,2,FALSE)</f>
        <v>123 RETRIBUCIONES POR SERVICIOS DE CARÁCTER SOCIAL</v>
      </c>
      <c r="M73" s="143">
        <f t="shared" si="7"/>
        <v>1772103.7792203745</v>
      </c>
      <c r="N73" s="170">
        <v>1772103.7792203745</v>
      </c>
      <c r="O73">
        <v>123</v>
      </c>
      <c r="P73" s="5">
        <v>1</v>
      </c>
      <c r="Q73" s="4" t="str">
        <f t="shared" si="6"/>
        <v>12</v>
      </c>
      <c r="R73" s="135"/>
      <c r="S73" s="135">
        <f t="shared" si="4"/>
        <v>4.5966615852676584E-2</v>
      </c>
      <c r="T73" s="135"/>
      <c r="U73" s="135">
        <f t="shared" si="5"/>
        <v>1772103.7792203755</v>
      </c>
      <c r="V73">
        <v>1654172.6787576221</v>
      </c>
    </row>
    <row r="74" spans="2:22">
      <c r="B74">
        <v>219</v>
      </c>
      <c r="D74" s="136" t="s">
        <v>1347</v>
      </c>
      <c r="E74" s="136"/>
      <c r="F74" s="136"/>
      <c r="G74" s="136" t="s">
        <v>1185</v>
      </c>
      <c r="H74" s="136" t="s">
        <v>1210</v>
      </c>
      <c r="I74" s="136"/>
      <c r="J74" s="137" t="str">
        <f>+VLOOKUP(P74,CATÁLOGO!D:E,2)</f>
        <v>1000 SERVICIOS PERSONALES</v>
      </c>
      <c r="K74" s="137" t="str">
        <f>+VLOOKUP(Q74,CATÁLOGO!G:H,2,FALSE)</f>
        <v>1200 REMUNERACIONES AL PERSONAL DE CARACTER TRANSITORIO</v>
      </c>
      <c r="L74" s="142" t="str">
        <f>+VLOOKUP(O74,CATÁLOGO!J:K,2,FALSE)</f>
        <v>123 RETRIBUCIONES POR SERVICIOS DE CARÁCTER SOCIAL</v>
      </c>
      <c r="M74" s="143">
        <f t="shared" si="7"/>
        <v>405527.70024828368</v>
      </c>
      <c r="N74" s="170">
        <v>405527.70024828368</v>
      </c>
      <c r="O74">
        <v>123</v>
      </c>
      <c r="P74" s="5">
        <v>1</v>
      </c>
      <c r="Q74" s="4" t="str">
        <f t="shared" si="6"/>
        <v>12</v>
      </c>
      <c r="R74" s="135"/>
      <c r="S74" s="135">
        <f t="shared" si="4"/>
        <v>1.0518986660664482E-2</v>
      </c>
      <c r="T74" s="135"/>
      <c r="U74" s="135">
        <f t="shared" si="5"/>
        <v>405527.70024828397</v>
      </c>
      <c r="V74">
        <v>378540.38239523489</v>
      </c>
    </row>
    <row r="75" spans="2:22">
      <c r="B75">
        <v>229</v>
      </c>
      <c r="D75" s="136" t="s">
        <v>1348</v>
      </c>
      <c r="E75" s="136"/>
      <c r="F75" s="136"/>
      <c r="G75" s="136" t="s">
        <v>1195</v>
      </c>
      <c r="H75" s="136" t="s">
        <v>1214</v>
      </c>
      <c r="I75" s="136"/>
      <c r="J75" s="137" t="str">
        <f>+VLOOKUP(P75,CATÁLOGO!D:E,2)</f>
        <v>1000 SERVICIOS PERSONALES</v>
      </c>
      <c r="K75" s="137" t="str">
        <f>+VLOOKUP(Q75,CATÁLOGO!G:H,2,FALSE)</f>
        <v>1200 REMUNERACIONES AL PERSONAL DE CARACTER TRANSITORIO</v>
      </c>
      <c r="L75" s="142" t="str">
        <f>+VLOOKUP(O75,CATÁLOGO!J:K,2,FALSE)</f>
        <v>123 RETRIBUCIONES POR SERVICIOS DE CARÁCTER SOCIAL</v>
      </c>
      <c r="M75" s="143">
        <f t="shared" si="7"/>
        <v>1003087.1903733406</v>
      </c>
      <c r="N75" s="170">
        <v>1003087.1903733406</v>
      </c>
      <c r="O75">
        <v>123</v>
      </c>
      <c r="P75" s="5">
        <v>1</v>
      </c>
      <c r="Q75" s="4" t="str">
        <f t="shared" si="6"/>
        <v>12</v>
      </c>
      <c r="R75" s="135"/>
      <c r="S75" s="135">
        <f t="shared" si="4"/>
        <v>2.6019087644470324E-2</v>
      </c>
      <c r="T75" s="135"/>
      <c r="U75" s="135">
        <f t="shared" si="5"/>
        <v>1003087.1903733412</v>
      </c>
      <c r="V75">
        <v>936333.09977890516</v>
      </c>
    </row>
    <row r="76" spans="2:22">
      <c r="B76">
        <v>239</v>
      </c>
      <c r="D76" s="136" t="s">
        <v>1349</v>
      </c>
      <c r="E76" s="136"/>
      <c r="F76" s="136"/>
      <c r="G76" s="136" t="s">
        <v>1178</v>
      </c>
      <c r="H76" s="136" t="s">
        <v>1211</v>
      </c>
      <c r="I76" s="136"/>
      <c r="J76" s="137" t="str">
        <f>+VLOOKUP(P76,CATÁLOGO!D:E,2)</f>
        <v>1000 SERVICIOS PERSONALES</v>
      </c>
      <c r="K76" s="137" t="str">
        <f>+VLOOKUP(Q76,CATÁLOGO!G:H,2,FALSE)</f>
        <v>1200 REMUNERACIONES AL PERSONAL DE CARACTER TRANSITORIO</v>
      </c>
      <c r="L76" s="142" t="str">
        <f>+VLOOKUP(O76,CATÁLOGO!J:K,2,FALSE)</f>
        <v>123 RETRIBUCIONES POR SERVICIOS DE CARÁCTER SOCIAL</v>
      </c>
      <c r="M76" s="143">
        <f t="shared" si="7"/>
        <v>431868.4529086746</v>
      </c>
      <c r="N76" s="170">
        <v>431868.4529086746</v>
      </c>
      <c r="O76">
        <v>123</v>
      </c>
      <c r="P76" s="5">
        <v>1</v>
      </c>
      <c r="Q76" s="4" t="str">
        <f t="shared" si="6"/>
        <v>12</v>
      </c>
      <c r="R76" s="135"/>
      <c r="S76" s="135">
        <f t="shared" si="4"/>
        <v>1.1202239680610774E-2</v>
      </c>
      <c r="T76" s="135"/>
      <c r="U76" s="135">
        <f t="shared" si="5"/>
        <v>431868.45290867484</v>
      </c>
      <c r="V76">
        <v>403128.19372979458</v>
      </c>
    </row>
    <row r="77" spans="2:22">
      <c r="B77">
        <v>249</v>
      </c>
      <c r="D77" s="136" t="s">
        <v>1350</v>
      </c>
      <c r="E77" s="136"/>
      <c r="F77" s="136"/>
      <c r="G77" s="136" t="s">
        <v>1177</v>
      </c>
      <c r="H77" s="136" t="s">
        <v>1209</v>
      </c>
      <c r="I77" s="136"/>
      <c r="J77" s="137" t="str">
        <f>+VLOOKUP(P77,CATÁLOGO!D:E,2)</f>
        <v>1000 SERVICIOS PERSONALES</v>
      </c>
      <c r="K77" s="137" t="str">
        <f>+VLOOKUP(Q77,CATÁLOGO!G:H,2,FALSE)</f>
        <v>1200 REMUNERACIONES AL PERSONAL DE CARACTER TRANSITORIO</v>
      </c>
      <c r="L77" s="142" t="str">
        <f>+VLOOKUP(O77,CATÁLOGO!J:K,2,FALSE)</f>
        <v>123 RETRIBUCIONES POR SERVICIOS DE CARÁCTER SOCIAL</v>
      </c>
      <c r="M77" s="143">
        <f t="shared" si="7"/>
        <v>590835.04787138256</v>
      </c>
      <c r="N77" s="170">
        <v>590835.04787138256</v>
      </c>
      <c r="O77">
        <v>123</v>
      </c>
      <c r="P77" s="5">
        <v>1</v>
      </c>
      <c r="Q77" s="4" t="str">
        <f t="shared" si="6"/>
        <v>12</v>
      </c>
      <c r="R77" s="135"/>
      <c r="S77" s="135">
        <f t="shared" si="4"/>
        <v>1.5325675615764393E-2</v>
      </c>
      <c r="T77" s="135"/>
      <c r="U77" s="135">
        <f t="shared" si="5"/>
        <v>590835.04787138291</v>
      </c>
      <c r="V77">
        <v>551515.7776319785</v>
      </c>
    </row>
    <row r="78" spans="2:22">
      <c r="B78">
        <v>259</v>
      </c>
      <c r="D78" s="136" t="s">
        <v>1351</v>
      </c>
      <c r="E78" s="136"/>
      <c r="F78" s="136"/>
      <c r="G78" s="136" t="s">
        <v>1194</v>
      </c>
      <c r="H78" s="136" t="s">
        <v>1210</v>
      </c>
      <c r="I78" s="136"/>
      <c r="J78" s="137" t="str">
        <f>+VLOOKUP(P78,CATÁLOGO!D:E,2)</f>
        <v>1000 SERVICIOS PERSONALES</v>
      </c>
      <c r="K78" s="137" t="str">
        <f>+VLOOKUP(Q78,CATÁLOGO!G:H,2,FALSE)</f>
        <v>1200 REMUNERACIONES AL PERSONAL DE CARACTER TRANSITORIO</v>
      </c>
      <c r="L78" s="142" t="str">
        <f>+VLOOKUP(O78,CATÁLOGO!J:K,2,FALSE)</f>
        <v>123 RETRIBUCIONES POR SERVICIOS DE CARÁCTER SOCIAL</v>
      </c>
      <c r="M78" s="143">
        <f t="shared" si="7"/>
        <v>154345.68194948384</v>
      </c>
      <c r="N78" s="170">
        <v>154345.68194948384</v>
      </c>
      <c r="O78">
        <v>123</v>
      </c>
      <c r="P78" s="5">
        <v>1</v>
      </c>
      <c r="Q78" s="4" t="str">
        <f t="shared" si="6"/>
        <v>12</v>
      </c>
      <c r="R78" s="135"/>
      <c r="S78" s="135">
        <f t="shared" si="4"/>
        <v>4.0035740309817582E-3</v>
      </c>
      <c r="T78" s="135"/>
      <c r="U78" s="135">
        <f t="shared" si="5"/>
        <v>154345.68194948393</v>
      </c>
      <c r="V78">
        <v>144074.18637602226</v>
      </c>
    </row>
    <row r="79" spans="2:22">
      <c r="B79">
        <v>269</v>
      </c>
      <c r="D79" s="136" t="s">
        <v>1352</v>
      </c>
      <c r="E79" s="136"/>
      <c r="F79" s="136"/>
      <c r="G79" s="136" t="s">
        <v>1194</v>
      </c>
      <c r="H79" s="136" t="s">
        <v>1210</v>
      </c>
      <c r="I79" s="136"/>
      <c r="J79" s="137" t="str">
        <f>+VLOOKUP(P79,CATÁLOGO!D:E,2)</f>
        <v>1000 SERVICIOS PERSONALES</v>
      </c>
      <c r="K79" s="137" t="str">
        <f>+VLOOKUP(Q79,CATÁLOGO!G:H,2,FALSE)</f>
        <v>1200 REMUNERACIONES AL PERSONAL DE CARACTER TRANSITORIO</v>
      </c>
      <c r="L79" s="142" t="str">
        <f>+VLOOKUP(O79,CATÁLOGO!J:K,2,FALSE)</f>
        <v>123 RETRIBUCIONES POR SERVICIOS DE CARÁCTER SOCIAL</v>
      </c>
      <c r="M79" s="143">
        <f t="shared" si="7"/>
        <v>163060.95002966988</v>
      </c>
      <c r="N79" s="170">
        <v>163060.95002966988</v>
      </c>
      <c r="O79">
        <v>123</v>
      </c>
      <c r="P79" s="5">
        <v>1</v>
      </c>
      <c r="Q79" s="4" t="str">
        <f t="shared" si="6"/>
        <v>12</v>
      </c>
      <c r="R79" s="135"/>
      <c r="S79" s="135">
        <f t="shared" si="4"/>
        <v>4.2296394480259292E-3</v>
      </c>
      <c r="T79" s="135"/>
      <c r="U79" s="135">
        <f t="shared" si="5"/>
        <v>163060.95002966997</v>
      </c>
      <c r="V79">
        <v>152209.46519848186</v>
      </c>
    </row>
    <row r="80" spans="2:22">
      <c r="B80">
        <v>279</v>
      </c>
      <c r="D80" s="136" t="s">
        <v>1353</v>
      </c>
      <c r="E80" s="136"/>
      <c r="F80" s="136"/>
      <c r="G80" s="136" t="s">
        <v>1194</v>
      </c>
      <c r="H80" s="136" t="s">
        <v>1210</v>
      </c>
      <c r="I80" s="136"/>
      <c r="J80" s="137" t="str">
        <f>+VLOOKUP(P80,CATÁLOGO!D:E,2)</f>
        <v>1000 SERVICIOS PERSONALES</v>
      </c>
      <c r="K80" s="137" t="str">
        <f>+VLOOKUP(Q80,CATÁLOGO!G:H,2,FALSE)</f>
        <v>1200 REMUNERACIONES AL PERSONAL DE CARACTER TRANSITORIO</v>
      </c>
      <c r="L80" s="142" t="str">
        <f>+VLOOKUP(O80,CATÁLOGO!J:K,2,FALSE)</f>
        <v>123 RETRIBUCIONES POR SERVICIOS DE CARÁCTER SOCIAL</v>
      </c>
      <c r="M80" s="143">
        <f t="shared" si="7"/>
        <v>211669.64759853305</v>
      </c>
      <c r="N80" s="170">
        <v>211669.64759853305</v>
      </c>
      <c r="O80">
        <v>123</v>
      </c>
      <c r="P80" s="5">
        <v>1</v>
      </c>
      <c r="Q80" s="4" t="str">
        <f t="shared" si="6"/>
        <v>12</v>
      </c>
      <c r="R80" s="135"/>
      <c r="S80" s="135">
        <f t="shared" si="4"/>
        <v>5.4905008910447273E-3</v>
      </c>
      <c r="T80" s="135"/>
      <c r="U80" s="135">
        <f t="shared" si="5"/>
        <v>211669.64759853316</v>
      </c>
      <c r="V80">
        <v>197583.31994178597</v>
      </c>
    </row>
    <row r="81" spans="2:22">
      <c r="B81">
        <v>289</v>
      </c>
      <c r="D81" s="136" t="s">
        <v>1354</v>
      </c>
      <c r="E81" s="136"/>
      <c r="F81" s="136"/>
      <c r="G81" s="136" t="s">
        <v>1194</v>
      </c>
      <c r="H81" s="136" t="s">
        <v>1210</v>
      </c>
      <c r="I81" s="136"/>
      <c r="J81" s="137" t="str">
        <f>+VLOOKUP(P81,CATÁLOGO!D:E,2)</f>
        <v>1000 SERVICIOS PERSONALES</v>
      </c>
      <c r="K81" s="137" t="str">
        <f>+VLOOKUP(Q81,CATÁLOGO!G:H,2,FALSE)</f>
        <v>1200 REMUNERACIONES AL PERSONAL DE CARACTER TRANSITORIO</v>
      </c>
      <c r="L81" s="142" t="str">
        <f>+VLOOKUP(O81,CATÁLOGO!J:K,2,FALSE)</f>
        <v>123 RETRIBUCIONES POR SERVICIOS DE CARÁCTER SOCIAL</v>
      </c>
      <c r="M81" s="143">
        <f t="shared" si="7"/>
        <v>311023.07555363944</v>
      </c>
      <c r="N81" s="170">
        <v>311023.07555363944</v>
      </c>
      <c r="O81">
        <v>123</v>
      </c>
      <c r="P81" s="5">
        <v>1</v>
      </c>
      <c r="Q81" s="4" t="str">
        <f t="shared" si="6"/>
        <v>12</v>
      </c>
      <c r="R81" s="135"/>
      <c r="S81" s="135">
        <f t="shared" si="4"/>
        <v>8.0676303515259586E-3</v>
      </c>
      <c r="T81" s="135"/>
      <c r="U81" s="135">
        <f t="shared" si="5"/>
        <v>311023.07555363962</v>
      </c>
      <c r="V81">
        <v>290324.91216194048</v>
      </c>
    </row>
    <row r="82" spans="2:22">
      <c r="B82">
        <v>299</v>
      </c>
      <c r="D82" s="136" t="s">
        <v>1355</v>
      </c>
      <c r="E82" s="136"/>
      <c r="F82" s="136"/>
      <c r="G82" s="136" t="s">
        <v>1194</v>
      </c>
      <c r="H82" s="136" t="s">
        <v>1210</v>
      </c>
      <c r="I82" s="136"/>
      <c r="J82" s="137" t="str">
        <f>+VLOOKUP(P82,CATÁLOGO!D:E,2)</f>
        <v>1000 SERVICIOS PERSONALES</v>
      </c>
      <c r="K82" s="137" t="str">
        <f>+VLOOKUP(Q82,CATÁLOGO!G:H,2,FALSE)</f>
        <v>1200 REMUNERACIONES AL PERSONAL DE CARACTER TRANSITORIO</v>
      </c>
      <c r="L82" s="142" t="str">
        <f>+VLOOKUP(O82,CATÁLOGO!J:K,2,FALSE)</f>
        <v>123 RETRIBUCIONES POR SERVICIOS DE CARÁCTER SOCIAL</v>
      </c>
      <c r="M82" s="143">
        <f t="shared" si="7"/>
        <v>225972.17099032711</v>
      </c>
      <c r="N82" s="170">
        <v>225972.17099032711</v>
      </c>
      <c r="O82">
        <v>123</v>
      </c>
      <c r="P82" s="5">
        <v>1</v>
      </c>
      <c r="Q82" s="4" t="str">
        <f t="shared" si="6"/>
        <v>12</v>
      </c>
      <c r="R82" s="135"/>
      <c r="S82" s="135">
        <f t="shared" si="4"/>
        <v>5.8614941738217409E-3</v>
      </c>
      <c r="T82" s="135"/>
      <c r="U82" s="135">
        <f t="shared" si="5"/>
        <v>225972.17099032723</v>
      </c>
      <c r="V82">
        <v>210934.02982086883</v>
      </c>
    </row>
    <row r="83" spans="2:22">
      <c r="B83">
        <v>309</v>
      </c>
      <c r="D83" s="136" t="s">
        <v>1356</v>
      </c>
      <c r="E83" s="136"/>
      <c r="F83" s="136"/>
      <c r="G83" s="136" t="s">
        <v>1183</v>
      </c>
      <c r="H83" s="136" t="s">
        <v>1210</v>
      </c>
      <c r="I83" s="136"/>
      <c r="J83" s="137" t="str">
        <f>+VLOOKUP(P83,CATÁLOGO!D:E,2)</f>
        <v>1000 SERVICIOS PERSONALES</v>
      </c>
      <c r="K83" s="137" t="str">
        <f>+VLOOKUP(Q83,CATÁLOGO!G:H,2,FALSE)</f>
        <v>1200 REMUNERACIONES AL PERSONAL DE CARACTER TRANSITORIO</v>
      </c>
      <c r="L83" s="142" t="str">
        <f>+VLOOKUP(O83,CATÁLOGO!J:K,2,FALSE)</f>
        <v>123 RETRIBUCIONES POR SERVICIOS DE CARÁCTER SOCIAL</v>
      </c>
      <c r="M83" s="143">
        <f t="shared" si="7"/>
        <v>3137269.9333711723</v>
      </c>
      <c r="N83" s="170">
        <v>3137269.9333711723</v>
      </c>
      <c r="O83">
        <v>123</v>
      </c>
      <c r="P83" s="5">
        <v>1</v>
      </c>
      <c r="Q83" s="4" t="str">
        <f t="shared" si="6"/>
        <v>12</v>
      </c>
      <c r="R83" s="135"/>
      <c r="S83" s="135">
        <f t="shared" si="4"/>
        <v>8.1377672992080097E-2</v>
      </c>
      <c r="T83" s="135"/>
      <c r="U83" s="135">
        <f t="shared" si="5"/>
        <v>3137269.9333711741</v>
      </c>
      <c r="V83">
        <v>2928488.8788812719</v>
      </c>
    </row>
    <row r="84" spans="2:22">
      <c r="B84">
        <v>319</v>
      </c>
      <c r="D84" s="136" t="s">
        <v>1357</v>
      </c>
      <c r="E84" s="136"/>
      <c r="F84" s="136"/>
      <c r="G84" s="136" t="s">
        <v>1194</v>
      </c>
      <c r="H84" s="136" t="s">
        <v>1210</v>
      </c>
      <c r="I84" s="136"/>
      <c r="J84" s="137" t="str">
        <f>+VLOOKUP(P84,CATÁLOGO!D:E,2)</f>
        <v>1000 SERVICIOS PERSONALES</v>
      </c>
      <c r="K84" s="137" t="str">
        <f>+VLOOKUP(Q84,CATÁLOGO!G:H,2,FALSE)</f>
        <v>1200 REMUNERACIONES AL PERSONAL DE CARACTER TRANSITORIO</v>
      </c>
      <c r="L84" s="142" t="str">
        <f>+VLOOKUP(O84,CATÁLOGO!J:K,2,FALSE)</f>
        <v>123 RETRIBUCIONES POR SERVICIOS DE CARÁCTER SOCIAL</v>
      </c>
      <c r="M84" s="143">
        <f t="shared" si="7"/>
        <v>1454162.7007864001</v>
      </c>
      <c r="N84" s="170">
        <v>1454162.7007864001</v>
      </c>
      <c r="O84">
        <v>123</v>
      </c>
      <c r="P84" s="5">
        <v>1</v>
      </c>
      <c r="Q84" s="4" t="str">
        <f t="shared" si="6"/>
        <v>12</v>
      </c>
      <c r="R84" s="135"/>
      <c r="S84" s="135">
        <f t="shared" si="4"/>
        <v>3.7719539362274963E-2</v>
      </c>
      <c r="T84" s="135"/>
      <c r="U84" s="135">
        <f t="shared" si="5"/>
        <v>1454162.7007864011</v>
      </c>
      <c r="V84">
        <v>1357390.14741423</v>
      </c>
    </row>
    <row r="85" spans="2:22">
      <c r="B85">
        <v>329</v>
      </c>
      <c r="D85" s="136" t="s">
        <v>1358</v>
      </c>
      <c r="E85" s="136"/>
      <c r="F85" s="136"/>
      <c r="G85" s="136" t="s">
        <v>1194</v>
      </c>
      <c r="H85" s="136" t="s">
        <v>1210</v>
      </c>
      <c r="I85" s="136"/>
      <c r="J85" s="137" t="str">
        <f>+VLOOKUP(P85,CATÁLOGO!D:E,2)</f>
        <v>1000 SERVICIOS PERSONALES</v>
      </c>
      <c r="K85" s="137" t="str">
        <f>+VLOOKUP(Q85,CATÁLOGO!G:H,2,FALSE)</f>
        <v>1200 REMUNERACIONES AL PERSONAL DE CARACTER TRANSITORIO</v>
      </c>
      <c r="L85" s="142" t="str">
        <f>+VLOOKUP(O85,CATÁLOGO!J:K,2,FALSE)</f>
        <v>123 RETRIBUCIONES POR SERVICIOS DE CARÁCTER SOCIAL</v>
      </c>
      <c r="M85" s="143">
        <f t="shared" si="7"/>
        <v>900676.23493445897</v>
      </c>
      <c r="N85" s="170">
        <v>900676.23493445897</v>
      </c>
      <c r="O85">
        <v>123</v>
      </c>
      <c r="P85" s="5">
        <v>1</v>
      </c>
      <c r="Q85" s="4" t="str">
        <f t="shared" si="6"/>
        <v>12</v>
      </c>
      <c r="R85" s="135"/>
      <c r="S85" s="135">
        <f t="shared" si="4"/>
        <v>2.3362648951113618E-2</v>
      </c>
      <c r="T85" s="135"/>
      <c r="U85" s="135">
        <f t="shared" si="5"/>
        <v>900676.23493445944</v>
      </c>
      <c r="V85">
        <v>840737.4543777135</v>
      </c>
    </row>
    <row r="86" spans="2:22">
      <c r="B86">
        <v>339</v>
      </c>
      <c r="D86" s="136" t="s">
        <v>1359</v>
      </c>
      <c r="E86" s="136"/>
      <c r="F86" s="136"/>
      <c r="G86" s="136" t="s">
        <v>1194</v>
      </c>
      <c r="H86" s="136" t="s">
        <v>1210</v>
      </c>
      <c r="I86" s="136"/>
      <c r="J86" s="137" t="str">
        <f>+VLOOKUP(P86,CATÁLOGO!D:E,2)</f>
        <v>1000 SERVICIOS PERSONALES</v>
      </c>
      <c r="K86" s="137" t="str">
        <f>+VLOOKUP(Q86,CATÁLOGO!G:H,2,FALSE)</f>
        <v>1200 REMUNERACIONES AL PERSONAL DE CARACTER TRANSITORIO</v>
      </c>
      <c r="L86" s="142" t="str">
        <f>+VLOOKUP(O86,CATÁLOGO!J:K,2,FALSE)</f>
        <v>123 RETRIBUCIONES POR SERVICIOS DE CARÁCTER SOCIAL</v>
      </c>
      <c r="M86" s="143">
        <f t="shared" si="7"/>
        <v>270542.46346959512</v>
      </c>
      <c r="N86" s="170">
        <v>270542.46346959512</v>
      </c>
      <c r="O86">
        <v>123</v>
      </c>
      <c r="P86" s="5">
        <v>1</v>
      </c>
      <c r="Q86" s="4" t="str">
        <f t="shared" si="6"/>
        <v>12</v>
      </c>
      <c r="R86" s="135"/>
      <c r="S86" s="135">
        <f t="shared" si="4"/>
        <v>7.0176033909338928E-3</v>
      </c>
      <c r="T86" s="135"/>
      <c r="U86" s="135">
        <f t="shared" si="5"/>
        <v>270542.46346959524</v>
      </c>
      <c r="V86">
        <v>252538.22985021313</v>
      </c>
    </row>
    <row r="87" spans="2:22">
      <c r="B87">
        <v>349</v>
      </c>
      <c r="D87" s="136" t="s">
        <v>1360</v>
      </c>
      <c r="E87" s="136"/>
      <c r="F87" s="136"/>
      <c r="G87" s="136" t="s">
        <v>1179</v>
      </c>
      <c r="H87" s="136" t="s">
        <v>1210</v>
      </c>
      <c r="I87" s="136"/>
      <c r="J87" s="137" t="str">
        <f>+VLOOKUP(P87,CATÁLOGO!D:E,2)</f>
        <v>1000 SERVICIOS PERSONALES</v>
      </c>
      <c r="K87" s="137" t="str">
        <f>+VLOOKUP(Q87,CATÁLOGO!G:H,2,FALSE)</f>
        <v>1200 REMUNERACIONES AL PERSONAL DE CARACTER TRANSITORIO</v>
      </c>
      <c r="L87" s="142" t="str">
        <f>+VLOOKUP(O87,CATÁLOGO!J:K,2,FALSE)</f>
        <v>123 RETRIBUCIONES POR SERVICIOS DE CARÁCTER SOCIAL</v>
      </c>
      <c r="M87" s="143">
        <f t="shared" si="7"/>
        <v>8451810.8121531941</v>
      </c>
      <c r="N87" s="170">
        <v>8451810.8121531941</v>
      </c>
      <c r="O87">
        <v>123</v>
      </c>
      <c r="P87" s="5">
        <v>1</v>
      </c>
      <c r="Q87" s="4" t="str">
        <f t="shared" si="6"/>
        <v>12</v>
      </c>
      <c r="R87" s="135"/>
      <c r="S87" s="135">
        <f t="shared" si="4"/>
        <v>0.21923159660133612</v>
      </c>
      <c r="T87" s="135"/>
      <c r="U87" s="135">
        <f t="shared" si="5"/>
        <v>8451810.8121531978</v>
      </c>
      <c r="V87">
        <v>7889354.277909629</v>
      </c>
    </row>
    <row r="88" spans="2:22">
      <c r="B88">
        <v>359</v>
      </c>
      <c r="D88" s="136" t="s">
        <v>1361</v>
      </c>
      <c r="E88" s="136"/>
      <c r="F88" s="136"/>
      <c r="G88" s="136" t="s">
        <v>1182</v>
      </c>
      <c r="H88" s="136" t="s">
        <v>1210</v>
      </c>
      <c r="I88" s="136"/>
      <c r="J88" s="137" t="str">
        <f>+VLOOKUP(P88,CATÁLOGO!D:E,2)</f>
        <v>1000 SERVICIOS PERSONALES</v>
      </c>
      <c r="K88" s="137" t="str">
        <f>+VLOOKUP(Q88,CATÁLOGO!G:H,2,FALSE)</f>
        <v>1200 REMUNERACIONES AL PERSONAL DE CARACTER TRANSITORIO</v>
      </c>
      <c r="L88" s="142" t="str">
        <f>+VLOOKUP(O88,CATÁLOGO!J:K,2,FALSE)</f>
        <v>123 RETRIBUCIONES POR SERVICIOS DE CARÁCTER SOCIAL</v>
      </c>
      <c r="M88" s="143">
        <f t="shared" si="7"/>
        <v>794427.00878977426</v>
      </c>
      <c r="N88" s="170">
        <v>794427.00878977426</v>
      </c>
      <c r="O88">
        <v>123</v>
      </c>
      <c r="P88" s="5">
        <v>1</v>
      </c>
      <c r="Q88" s="4" t="str">
        <f t="shared" si="6"/>
        <v>12</v>
      </c>
      <c r="R88" s="135"/>
      <c r="S88" s="135">
        <f t="shared" si="4"/>
        <v>2.0606649319429782E-2</v>
      </c>
      <c r="T88" s="135"/>
      <c r="U88" s="135">
        <f t="shared" si="5"/>
        <v>794427.00878977461</v>
      </c>
      <c r="V88">
        <v>741558.96997484216</v>
      </c>
    </row>
    <row r="89" spans="2:22">
      <c r="B89">
        <v>370</v>
      </c>
      <c r="D89" s="136" t="s">
        <v>1363</v>
      </c>
      <c r="E89" s="136"/>
      <c r="F89" s="136"/>
      <c r="G89" s="136" t="s">
        <v>1196</v>
      </c>
      <c r="H89" s="136" t="s">
        <v>1210</v>
      </c>
      <c r="I89" s="136"/>
      <c r="J89" s="137" t="str">
        <f>+VLOOKUP(P89,CATÁLOGO!D:E,2)</f>
        <v>1000 SERVICIOS PERSONALES</v>
      </c>
      <c r="K89" s="137" t="str">
        <f>+VLOOKUP(Q89,CATÁLOGO!G:H,2,FALSE)</f>
        <v>1200 REMUNERACIONES AL PERSONAL DE CARACTER TRANSITORIO</v>
      </c>
      <c r="L89" s="142" t="str">
        <f>+VLOOKUP(O89,CATÁLOGO!J:K,2,FALSE)</f>
        <v>123 RETRIBUCIONES POR SERVICIOS DE CARÁCTER SOCIAL</v>
      </c>
      <c r="M89" s="143">
        <f t="shared" si="7"/>
        <v>804686.74458721862</v>
      </c>
      <c r="N89" s="170">
        <v>804686.74458721862</v>
      </c>
      <c r="O89">
        <v>123</v>
      </c>
      <c r="P89" s="5">
        <v>1</v>
      </c>
      <c r="Q89" s="4" t="str">
        <f t="shared" si="6"/>
        <v>12</v>
      </c>
      <c r="R89" s="135"/>
      <c r="S89" s="135">
        <f t="shared" si="4"/>
        <v>2.0872776698469944E-2</v>
      </c>
      <c r="T89" s="135"/>
      <c r="U89" s="135">
        <f t="shared" si="5"/>
        <v>804686.74458721909</v>
      </c>
      <c r="V89">
        <v>751135.93428495177</v>
      </c>
    </row>
    <row r="90" spans="2:22">
      <c r="B90">
        <v>380</v>
      </c>
      <c r="D90" s="136" t="s">
        <v>1364</v>
      </c>
      <c r="E90" s="136"/>
      <c r="F90" s="136"/>
      <c r="G90" s="136" t="s">
        <v>1180</v>
      </c>
      <c r="H90" s="136" t="s">
        <v>1210</v>
      </c>
      <c r="I90" s="136"/>
      <c r="J90" s="137" t="str">
        <f>+VLOOKUP(P90,CATÁLOGO!D:E,2)</f>
        <v>1000 SERVICIOS PERSONALES</v>
      </c>
      <c r="K90" s="137" t="str">
        <f>+VLOOKUP(Q90,CATÁLOGO!G:H,2,FALSE)</f>
        <v>1200 REMUNERACIONES AL PERSONAL DE CARACTER TRANSITORIO</v>
      </c>
      <c r="L90" s="142" t="str">
        <f>+VLOOKUP(O90,CATÁLOGO!J:K,2,FALSE)</f>
        <v>123 RETRIBUCIONES POR SERVICIOS DE CARÁCTER SOCIAL</v>
      </c>
      <c r="M90" s="143">
        <f t="shared" si="7"/>
        <v>728532.0325087104</v>
      </c>
      <c r="N90" s="170">
        <v>728532.0325087104</v>
      </c>
      <c r="O90">
        <v>123</v>
      </c>
      <c r="P90" s="5">
        <v>1</v>
      </c>
      <c r="Q90" s="4" t="str">
        <f t="shared" si="6"/>
        <v>12</v>
      </c>
      <c r="R90" s="135"/>
      <c r="S90" s="135">
        <f t="shared" si="4"/>
        <v>1.8897398937567006E-2</v>
      </c>
      <c r="T90" s="135"/>
      <c r="U90" s="135">
        <f t="shared" si="5"/>
        <v>728532.03250871086</v>
      </c>
      <c r="V90">
        <v>680049.21489747753</v>
      </c>
    </row>
    <row r="91" spans="2:22">
      <c r="B91">
        <v>390</v>
      </c>
      <c r="D91" s="136" t="s">
        <v>1365</v>
      </c>
      <c r="E91" s="136"/>
      <c r="F91" s="136"/>
      <c r="G91" s="136" t="s">
        <v>1194</v>
      </c>
      <c r="H91" s="136" t="s">
        <v>1210</v>
      </c>
      <c r="I91" s="136"/>
      <c r="J91" s="137" t="str">
        <f>+VLOOKUP(P91,CATÁLOGO!D:E,2)</f>
        <v>1000 SERVICIOS PERSONALES</v>
      </c>
      <c r="K91" s="137" t="str">
        <f>+VLOOKUP(Q91,CATÁLOGO!G:H,2,FALSE)</f>
        <v>1200 REMUNERACIONES AL PERSONAL DE CARACTER TRANSITORIO</v>
      </c>
      <c r="L91" s="142" t="str">
        <f>+VLOOKUP(O91,CATÁLOGO!J:K,2,FALSE)</f>
        <v>123 RETRIBUCIONES POR SERVICIOS DE CARÁCTER SOCIAL</v>
      </c>
      <c r="M91" s="143">
        <f t="shared" si="7"/>
        <v>464930.50702766568</v>
      </c>
      <c r="N91" s="170">
        <v>464930.50702766568</v>
      </c>
      <c r="O91">
        <v>123</v>
      </c>
      <c r="P91" s="5">
        <v>1</v>
      </c>
      <c r="Q91" s="4" t="str">
        <f t="shared" si="6"/>
        <v>12</v>
      </c>
      <c r="R91" s="135"/>
      <c r="S91" s="135">
        <f t="shared" si="4"/>
        <v>1.2059836599486862E-2</v>
      </c>
      <c r="T91" s="135"/>
      <c r="U91" s="135">
        <f t="shared" si="5"/>
        <v>464930.50702766591</v>
      </c>
      <c r="V91">
        <v>433990.01303661958</v>
      </c>
    </row>
    <row r="92" spans="2:22">
      <c r="B92">
        <v>400</v>
      </c>
      <c r="D92" s="136" t="s">
        <v>1366</v>
      </c>
      <c r="E92" s="136"/>
      <c r="F92" s="136"/>
      <c r="G92" s="136" t="s">
        <v>1184</v>
      </c>
      <c r="H92" s="136" t="s">
        <v>1217</v>
      </c>
      <c r="I92" s="136"/>
      <c r="J92" s="137" t="str">
        <f>+VLOOKUP(P92,CATÁLOGO!D:E,2)</f>
        <v>1000 SERVICIOS PERSONALES</v>
      </c>
      <c r="K92" s="137" t="str">
        <f>+VLOOKUP(Q92,CATÁLOGO!G:H,2,FALSE)</f>
        <v>1200 REMUNERACIONES AL PERSONAL DE CARACTER TRANSITORIO</v>
      </c>
      <c r="L92" s="142" t="str">
        <f>+VLOOKUP(O92,CATÁLOGO!J:K,2,FALSE)</f>
        <v>123 RETRIBUCIONES POR SERVICIOS DE CARÁCTER SOCIAL</v>
      </c>
      <c r="M92" s="143">
        <f t="shared" si="7"/>
        <v>294280.81176497322</v>
      </c>
      <c r="N92" s="170">
        <v>294280.81176497322</v>
      </c>
      <c r="O92">
        <v>123</v>
      </c>
      <c r="P92" s="5">
        <v>1</v>
      </c>
      <c r="Q92" s="4" t="str">
        <f t="shared" si="6"/>
        <v>12</v>
      </c>
      <c r="R92" s="135"/>
      <c r="S92" s="135">
        <f t="shared" si="4"/>
        <v>7.6333526206718598E-3</v>
      </c>
      <c r="T92" s="135"/>
      <c r="U92" s="135">
        <f t="shared" si="5"/>
        <v>294280.81176497339</v>
      </c>
      <c r="V92">
        <v>274696.82329688052</v>
      </c>
    </row>
    <row r="93" spans="2:22">
      <c r="B93">
        <v>410</v>
      </c>
      <c r="D93" s="136" t="s">
        <v>1367</v>
      </c>
      <c r="E93" s="136"/>
      <c r="F93" s="136"/>
      <c r="G93" s="136" t="s">
        <v>1189</v>
      </c>
      <c r="H93" s="136" t="s">
        <v>1210</v>
      </c>
      <c r="I93" s="136"/>
      <c r="J93" s="137" t="str">
        <f>+VLOOKUP(P93,CATÁLOGO!D:E,2)</f>
        <v>1000 SERVICIOS PERSONALES</v>
      </c>
      <c r="K93" s="137" t="str">
        <f>+VLOOKUP(Q93,CATÁLOGO!G:H,2,FALSE)</f>
        <v>1200 REMUNERACIONES AL PERSONAL DE CARACTER TRANSITORIO</v>
      </c>
      <c r="L93" s="142" t="str">
        <f>+VLOOKUP(O93,CATÁLOGO!J:K,2,FALSE)</f>
        <v>123 RETRIBUCIONES POR SERVICIOS DE CARÁCTER SOCIAL</v>
      </c>
      <c r="M93" s="143">
        <f t="shared" si="7"/>
        <v>839280.33803444181</v>
      </c>
      <c r="N93" s="170">
        <v>839280.33803444181</v>
      </c>
      <c r="O93">
        <v>123</v>
      </c>
      <c r="P93" s="5">
        <v>1</v>
      </c>
      <c r="Q93" s="4" t="str">
        <f t="shared" si="6"/>
        <v>12</v>
      </c>
      <c r="R93" s="135"/>
      <c r="S93" s="135">
        <f t="shared" si="4"/>
        <v>2.1770100229742899E-2</v>
      </c>
      <c r="T93" s="135"/>
      <c r="U93" s="135">
        <f t="shared" si="5"/>
        <v>839280.33803444228</v>
      </c>
      <c r="V93">
        <v>783427.37105713715</v>
      </c>
    </row>
    <row r="94" spans="2:22">
      <c r="B94">
        <v>420</v>
      </c>
      <c r="D94" s="136" t="s">
        <v>1368</v>
      </c>
      <c r="E94" s="136"/>
      <c r="F94" s="136"/>
      <c r="G94" s="136" t="s">
        <v>1174</v>
      </c>
      <c r="H94" s="136" t="s">
        <v>1214</v>
      </c>
      <c r="I94" s="136"/>
      <c r="J94" s="137" t="str">
        <f>+VLOOKUP(P94,CATÁLOGO!D:E,2)</f>
        <v>1000 SERVICIOS PERSONALES</v>
      </c>
      <c r="K94" s="137" t="str">
        <f>+VLOOKUP(Q94,CATÁLOGO!G:H,2,FALSE)</f>
        <v>1200 REMUNERACIONES AL PERSONAL DE CARACTER TRANSITORIO</v>
      </c>
      <c r="L94" s="142" t="str">
        <f>+VLOOKUP(O94,CATÁLOGO!J:K,2,FALSE)</f>
        <v>123 RETRIBUCIONES POR SERVICIOS DE CARÁCTER SOCIAL</v>
      </c>
      <c r="M94" s="143">
        <f t="shared" si="7"/>
        <v>203396.42816459184</v>
      </c>
      <c r="N94" s="170">
        <v>203396.42816459184</v>
      </c>
      <c r="O94">
        <v>123</v>
      </c>
      <c r="P94" s="5">
        <v>1</v>
      </c>
      <c r="Q94" s="4" t="str">
        <f t="shared" si="6"/>
        <v>12</v>
      </c>
      <c r="R94" s="135"/>
      <c r="S94" s="135">
        <f t="shared" si="4"/>
        <v>5.2759017778075895E-3</v>
      </c>
      <c r="T94" s="135"/>
      <c r="U94" s="135">
        <f t="shared" si="5"/>
        <v>203396.42816459198</v>
      </c>
      <c r="V94">
        <v>189860.67202834776</v>
      </c>
    </row>
    <row r="95" spans="2:22">
      <c r="B95">
        <v>430</v>
      </c>
      <c r="D95" s="136" t="s">
        <v>1369</v>
      </c>
      <c r="E95" s="136"/>
      <c r="F95" s="136"/>
      <c r="G95" s="136" t="s">
        <v>1193</v>
      </c>
      <c r="H95" s="136" t="s">
        <v>1210</v>
      </c>
      <c r="I95" s="136"/>
      <c r="J95" s="137" t="str">
        <f>+VLOOKUP(P95,CATÁLOGO!D:E,2)</f>
        <v>1000 SERVICIOS PERSONALES</v>
      </c>
      <c r="K95" s="137" t="str">
        <f>+VLOOKUP(Q95,CATÁLOGO!G:H,2,FALSE)</f>
        <v>1200 REMUNERACIONES AL PERSONAL DE CARACTER TRANSITORIO</v>
      </c>
      <c r="L95" s="142" t="str">
        <f>+VLOOKUP(O95,CATÁLOGO!J:K,2,FALSE)</f>
        <v>123 RETRIBUCIONES POR SERVICIOS DE CARÁCTER SOCIAL</v>
      </c>
      <c r="M95" s="143">
        <f t="shared" si="7"/>
        <v>384197.75744078233</v>
      </c>
      <c r="N95" s="170">
        <v>384197.75744078233</v>
      </c>
      <c r="O95">
        <v>123</v>
      </c>
      <c r="P95" s="5">
        <v>1</v>
      </c>
      <c r="Q95" s="4" t="str">
        <f t="shared" si="6"/>
        <v>12</v>
      </c>
      <c r="R95" s="135"/>
      <c r="S95" s="135">
        <f t="shared" si="4"/>
        <v>9.9657090825176053E-3</v>
      </c>
      <c r="T95" s="135"/>
      <c r="U95" s="135">
        <f t="shared" si="5"/>
        <v>384197.75744078256</v>
      </c>
      <c r="V95">
        <v>358629.91832119849</v>
      </c>
    </row>
    <row r="96" spans="2:22">
      <c r="B96">
        <v>440</v>
      </c>
      <c r="D96" s="136" t="s">
        <v>1370</v>
      </c>
      <c r="E96" s="136"/>
      <c r="F96" s="136"/>
      <c r="G96" s="136" t="s">
        <v>1175</v>
      </c>
      <c r="H96" s="136" t="s">
        <v>1210</v>
      </c>
      <c r="I96" s="136"/>
      <c r="J96" s="137" t="str">
        <f>+VLOOKUP(P96,CATÁLOGO!D:E,2)</f>
        <v>1000 SERVICIOS PERSONALES</v>
      </c>
      <c r="K96" s="137" t="str">
        <f>+VLOOKUP(Q96,CATÁLOGO!G:H,2,FALSE)</f>
        <v>1200 REMUNERACIONES AL PERSONAL DE CARACTER TRANSITORIO</v>
      </c>
      <c r="L96" s="142" t="str">
        <f>+VLOOKUP(O96,CATÁLOGO!J:K,2,FALSE)</f>
        <v>123 RETRIBUCIONES POR SERVICIOS DE CARÁCTER SOCIAL</v>
      </c>
      <c r="M96" s="143">
        <f t="shared" si="7"/>
        <v>274120.19426773849</v>
      </c>
      <c r="N96" s="170">
        <v>274120.19426773849</v>
      </c>
      <c r="O96">
        <v>123</v>
      </c>
      <c r="P96" s="5">
        <v>1</v>
      </c>
      <c r="Q96" s="4" t="str">
        <f t="shared" si="6"/>
        <v>12</v>
      </c>
      <c r="R96" s="135"/>
      <c r="S96" s="135">
        <f t="shared" si="4"/>
        <v>7.1104061822551204E-3</v>
      </c>
      <c r="T96" s="135"/>
      <c r="U96" s="135">
        <f t="shared" si="5"/>
        <v>274120.19426773867</v>
      </c>
      <c r="V96">
        <v>255877.86752134445</v>
      </c>
    </row>
    <row r="97" spans="2:22">
      <c r="B97">
        <v>450</v>
      </c>
      <c r="D97" s="136" t="s">
        <v>1371</v>
      </c>
      <c r="E97" s="136"/>
      <c r="F97" s="136"/>
      <c r="G97" s="136" t="s">
        <v>1175</v>
      </c>
      <c r="H97" s="136" t="s">
        <v>1210</v>
      </c>
      <c r="I97" s="136"/>
      <c r="J97" s="137" t="str">
        <f>+VLOOKUP(P97,CATÁLOGO!D:E,2)</f>
        <v>1000 SERVICIOS PERSONALES</v>
      </c>
      <c r="K97" s="137" t="str">
        <f>+VLOOKUP(Q97,CATÁLOGO!G:H,2,FALSE)</f>
        <v>1200 REMUNERACIONES AL PERSONAL DE CARACTER TRANSITORIO</v>
      </c>
      <c r="L97" s="142" t="str">
        <f>+VLOOKUP(O97,CATÁLOGO!J:K,2,FALSE)</f>
        <v>123 RETRIBUCIONES POR SERVICIOS DE CARÁCTER SOCIAL</v>
      </c>
      <c r="M97" s="143">
        <f t="shared" si="7"/>
        <v>125777.88645630963</v>
      </c>
      <c r="N97" s="170">
        <v>125777.88645630963</v>
      </c>
      <c r="O97">
        <v>123</v>
      </c>
      <c r="P97" s="5">
        <v>1</v>
      </c>
      <c r="Q97" s="4" t="str">
        <f t="shared" si="6"/>
        <v>12</v>
      </c>
      <c r="R97" s="135"/>
      <c r="S97" s="135">
        <f t="shared" si="4"/>
        <v>3.2625537269845039E-3</v>
      </c>
      <c r="T97" s="135"/>
      <c r="U97" s="135">
        <f t="shared" si="5"/>
        <v>125777.88645630969</v>
      </c>
      <c r="V97">
        <v>117407.53888547071</v>
      </c>
    </row>
    <row r="98" spans="2:22">
      <c r="B98">
        <v>460</v>
      </c>
      <c r="D98" s="136" t="s">
        <v>1372</v>
      </c>
      <c r="E98" s="136"/>
      <c r="F98" s="136"/>
      <c r="G98" s="136" t="s">
        <v>1181</v>
      </c>
      <c r="H98" s="136" t="s">
        <v>1210</v>
      </c>
      <c r="I98" s="136"/>
      <c r="J98" s="137" t="str">
        <f>+VLOOKUP(P98,CATÁLOGO!D:E,2)</f>
        <v>1000 SERVICIOS PERSONALES</v>
      </c>
      <c r="K98" s="137" t="str">
        <f>+VLOOKUP(Q98,CATÁLOGO!G:H,2,FALSE)</f>
        <v>1200 REMUNERACIONES AL PERSONAL DE CARACTER TRANSITORIO</v>
      </c>
      <c r="L98" s="142" t="str">
        <f>+VLOOKUP(O98,CATÁLOGO!J:K,2,FALSE)</f>
        <v>123 RETRIBUCIONES POR SERVICIOS DE CARÁCTER SOCIAL</v>
      </c>
      <c r="M98" s="143">
        <f t="shared" si="7"/>
        <v>166800.3222115112</v>
      </c>
      <c r="N98" s="170">
        <v>166800.3222115112</v>
      </c>
      <c r="O98">
        <v>123</v>
      </c>
      <c r="P98" s="5">
        <v>1</v>
      </c>
      <c r="Q98" s="4" t="str">
        <f t="shared" si="6"/>
        <v>12</v>
      </c>
      <c r="R98" s="135"/>
      <c r="S98" s="135">
        <f t="shared" si="4"/>
        <v>4.3266350566513482E-3</v>
      </c>
      <c r="T98" s="135"/>
      <c r="U98" s="135">
        <f t="shared" si="5"/>
        <v>166800.32221151132</v>
      </c>
      <c r="V98">
        <v>155699.98723869189</v>
      </c>
    </row>
    <row r="99" spans="2:22">
      <c r="B99">
        <v>470</v>
      </c>
      <c r="D99" s="136" t="s">
        <v>1373</v>
      </c>
      <c r="E99" s="136"/>
      <c r="F99" s="136"/>
      <c r="G99" s="136" t="s">
        <v>1174</v>
      </c>
      <c r="H99" s="136" t="s">
        <v>1210</v>
      </c>
      <c r="I99" s="136"/>
      <c r="J99" s="137" t="str">
        <f>+VLOOKUP(P99,CATÁLOGO!D:E,2)</f>
        <v>1000 SERVICIOS PERSONALES</v>
      </c>
      <c r="K99" s="137" t="str">
        <f>+VLOOKUP(Q99,CATÁLOGO!G:H,2,FALSE)</f>
        <v>1200 REMUNERACIONES AL PERSONAL DE CARACTER TRANSITORIO</v>
      </c>
      <c r="L99" s="142" t="str">
        <f>+VLOOKUP(O99,CATÁLOGO!J:K,2,FALSE)</f>
        <v>123 RETRIBUCIONES POR SERVICIOS DE CARÁCTER SOCIAL</v>
      </c>
      <c r="M99" s="143">
        <f t="shared" si="7"/>
        <v>911394.45377097779</v>
      </c>
      <c r="N99" s="170">
        <v>911394.45377097779</v>
      </c>
      <c r="O99">
        <v>123</v>
      </c>
      <c r="P99" s="5">
        <v>1</v>
      </c>
      <c r="Q99" s="4" t="str">
        <f t="shared" si="6"/>
        <v>12</v>
      </c>
      <c r="R99" s="135"/>
      <c r="S99" s="135">
        <f t="shared" si="4"/>
        <v>2.3640668925824091E-2</v>
      </c>
      <c r="T99" s="135"/>
      <c r="U99" s="135">
        <f t="shared" si="5"/>
        <v>911394.45377097826</v>
      </c>
      <c r="V99">
        <v>850742.39030314493</v>
      </c>
    </row>
    <row r="100" spans="2:22">
      <c r="B100">
        <v>480</v>
      </c>
      <c r="D100" s="136" t="s">
        <v>1374</v>
      </c>
      <c r="E100" s="136"/>
      <c r="F100" s="136"/>
      <c r="G100" s="136" t="s">
        <v>1401</v>
      </c>
      <c r="H100" s="136" t="s">
        <v>1210</v>
      </c>
      <c r="I100" s="136"/>
      <c r="J100" s="137" t="str">
        <f>+VLOOKUP(P100,CATÁLOGO!D:E,2)</f>
        <v>1000 SERVICIOS PERSONALES</v>
      </c>
      <c r="K100" s="137" t="str">
        <f>+VLOOKUP(Q100,CATÁLOGO!G:H,2,FALSE)</f>
        <v>1200 REMUNERACIONES AL PERSONAL DE CARACTER TRANSITORIO</v>
      </c>
      <c r="L100" s="142" t="str">
        <f>+VLOOKUP(O100,CATÁLOGO!J:K,2,FALSE)</f>
        <v>123 RETRIBUCIONES POR SERVICIOS DE CARÁCTER SOCIAL</v>
      </c>
      <c r="M100" s="143">
        <f t="shared" si="7"/>
        <v>78151.016035963112</v>
      </c>
      <c r="N100" s="170">
        <v>78151.016035963112</v>
      </c>
      <c r="O100">
        <v>123</v>
      </c>
      <c r="P100" s="5">
        <v>1</v>
      </c>
      <c r="Q100" s="4" t="str">
        <f t="shared" si="6"/>
        <v>12</v>
      </c>
      <c r="R100" s="135"/>
      <c r="S100" s="135">
        <f t="shared" si="4"/>
        <v>2.0271599071934204E-3</v>
      </c>
      <c r="T100" s="135"/>
      <c r="U100" s="135">
        <f t="shared" si="5"/>
        <v>78151.016035963155</v>
      </c>
      <c r="V100">
        <v>72950.172027008928</v>
      </c>
    </row>
    <row r="101" spans="2:22">
      <c r="B101">
        <v>490</v>
      </c>
      <c r="D101" s="136" t="s">
        <v>1375</v>
      </c>
      <c r="E101" s="136"/>
      <c r="F101" s="136"/>
      <c r="G101" s="136" t="s">
        <v>1191</v>
      </c>
      <c r="H101" s="136" t="s">
        <v>1210</v>
      </c>
      <c r="I101" s="136"/>
      <c r="J101" s="137" t="str">
        <f>+VLOOKUP(P101,CATÁLOGO!D:E,2)</f>
        <v>1000 SERVICIOS PERSONALES</v>
      </c>
      <c r="K101" s="137" t="str">
        <f>+VLOOKUP(Q101,CATÁLOGO!G:H,2,FALSE)</f>
        <v>1200 REMUNERACIONES AL PERSONAL DE CARACTER TRANSITORIO</v>
      </c>
      <c r="L101" s="142" t="str">
        <f>+VLOOKUP(O101,CATÁLOGO!J:K,2,FALSE)</f>
        <v>123 RETRIBUCIONES POR SERVICIOS DE CARÁCTER SOCIAL</v>
      </c>
      <c r="M101" s="143">
        <f t="shared" si="7"/>
        <v>222964.31189377033</v>
      </c>
      <c r="N101" s="170">
        <v>222964.31189377033</v>
      </c>
      <c r="O101">
        <v>123</v>
      </c>
      <c r="P101" s="5">
        <v>1</v>
      </c>
      <c r="Q101" s="4" t="str">
        <f t="shared" si="6"/>
        <v>12</v>
      </c>
      <c r="R101" s="135"/>
      <c r="S101" s="135">
        <f t="shared" si="4"/>
        <v>5.783473289688628E-3</v>
      </c>
      <c r="T101" s="135"/>
      <c r="U101" s="135">
        <f t="shared" si="5"/>
        <v>222964.31189377044</v>
      </c>
      <c r="V101">
        <v>208126.33966331734</v>
      </c>
    </row>
    <row r="102" spans="2:22">
      <c r="B102">
        <v>500</v>
      </c>
      <c r="D102" s="136" t="s">
        <v>1376</v>
      </c>
      <c r="E102" s="136"/>
      <c r="F102" s="136"/>
      <c r="G102" s="136" t="s">
        <v>1187</v>
      </c>
      <c r="H102" s="136" t="s">
        <v>1214</v>
      </c>
      <c r="I102" s="136"/>
      <c r="J102" s="137" t="str">
        <f>+VLOOKUP(P102,CATÁLOGO!D:E,2)</f>
        <v>1000 SERVICIOS PERSONALES</v>
      </c>
      <c r="K102" s="137" t="str">
        <f>+VLOOKUP(Q102,CATÁLOGO!G:H,2,FALSE)</f>
        <v>1200 REMUNERACIONES AL PERSONAL DE CARACTER TRANSITORIO</v>
      </c>
      <c r="L102" s="142" t="str">
        <f>+VLOOKUP(O102,CATÁLOGO!J:K,2,FALSE)</f>
        <v>123 RETRIBUCIONES POR SERVICIOS DE CARÁCTER SOCIAL</v>
      </c>
      <c r="M102" s="143">
        <f t="shared" si="7"/>
        <v>503415.25340473058</v>
      </c>
      <c r="N102" s="170">
        <v>503415.25340473058</v>
      </c>
      <c r="O102">
        <v>123</v>
      </c>
      <c r="P102" s="5">
        <v>1</v>
      </c>
      <c r="Q102" s="4" t="str">
        <f t="shared" si="6"/>
        <v>12</v>
      </c>
      <c r="R102" s="135"/>
      <c r="S102" s="135">
        <f t="shared" si="4"/>
        <v>1.3058092781571468E-2</v>
      </c>
      <c r="T102" s="135"/>
      <c r="U102" s="135">
        <f t="shared" si="5"/>
        <v>503415.25340473087</v>
      </c>
      <c r="V102">
        <v>469913.65179431363</v>
      </c>
    </row>
    <row r="103" spans="2:22">
      <c r="B103">
        <v>510</v>
      </c>
      <c r="D103" s="136" t="s">
        <v>1377</v>
      </c>
      <c r="E103" s="136"/>
      <c r="F103" s="136"/>
      <c r="G103" s="136" t="s">
        <v>1194</v>
      </c>
      <c r="H103" s="136" t="s">
        <v>1210</v>
      </c>
      <c r="I103" s="136"/>
      <c r="J103" s="137" t="str">
        <f>+VLOOKUP(P103,CATÁLOGO!D:E,2)</f>
        <v>1000 SERVICIOS PERSONALES</v>
      </c>
      <c r="K103" s="137" t="str">
        <f>+VLOOKUP(Q103,CATÁLOGO!G:H,2,FALSE)</f>
        <v>1200 REMUNERACIONES AL PERSONAL DE CARACTER TRANSITORIO</v>
      </c>
      <c r="L103" s="142" t="str">
        <f>+VLOOKUP(O103,CATÁLOGO!J:K,2,FALSE)</f>
        <v>123 RETRIBUCIONES POR SERVICIOS DE CARÁCTER SOCIAL</v>
      </c>
      <c r="M103" s="143">
        <f t="shared" si="7"/>
        <v>431604.40699721134</v>
      </c>
      <c r="N103" s="170">
        <v>431604.40699721134</v>
      </c>
      <c r="O103">
        <v>123</v>
      </c>
      <c r="P103" s="5">
        <v>1</v>
      </c>
      <c r="Q103" s="4" t="str">
        <f t="shared" si="6"/>
        <v>12</v>
      </c>
      <c r="R103" s="135"/>
      <c r="S103" s="135">
        <f t="shared" si="4"/>
        <v>1.1195390591340707E-2</v>
      </c>
      <c r="T103" s="135"/>
      <c r="U103" s="135">
        <f t="shared" si="5"/>
        <v>431604.40699721157</v>
      </c>
      <c r="V103">
        <v>402881.71971523529</v>
      </c>
    </row>
    <row r="104" spans="2:22">
      <c r="B104">
        <v>520</v>
      </c>
      <c r="D104" s="136" t="s">
        <v>1378</v>
      </c>
      <c r="E104" s="136"/>
      <c r="F104" s="136"/>
      <c r="G104" s="136" t="s">
        <v>1174</v>
      </c>
      <c r="H104" s="136" t="s">
        <v>1209</v>
      </c>
      <c r="I104" s="136"/>
      <c r="J104" s="137" t="str">
        <f>+VLOOKUP(P104,CATÁLOGO!D:E,2)</f>
        <v>1000 SERVICIOS PERSONALES</v>
      </c>
      <c r="K104" s="137" t="str">
        <f>+VLOOKUP(Q104,CATÁLOGO!G:H,2,FALSE)</f>
        <v>1200 REMUNERACIONES AL PERSONAL DE CARACTER TRANSITORIO</v>
      </c>
      <c r="L104" s="142" t="str">
        <f>+VLOOKUP(O104,CATÁLOGO!J:K,2,FALSE)</f>
        <v>123 RETRIBUCIONES POR SERVICIOS DE CARÁCTER SOCIAL</v>
      </c>
      <c r="M104" s="143">
        <f t="shared" si="7"/>
        <v>269645.65691331722</v>
      </c>
      <c r="N104" s="170">
        <v>269645.65691331722</v>
      </c>
      <c r="O104">
        <v>123</v>
      </c>
      <c r="P104" s="5">
        <v>1</v>
      </c>
      <c r="Q104" s="4" t="str">
        <f t="shared" si="6"/>
        <v>12</v>
      </c>
      <c r="R104" s="135"/>
      <c r="S104" s="135">
        <f t="shared" si="4"/>
        <v>6.9943411176122232E-3</v>
      </c>
      <c r="T104" s="135"/>
      <c r="U104" s="135">
        <f t="shared" si="5"/>
        <v>269645.65691331739</v>
      </c>
      <c r="V104">
        <v>251701.10455263138</v>
      </c>
    </row>
    <row r="105" spans="2:22">
      <c r="B105">
        <v>530</v>
      </c>
      <c r="D105" s="136" t="s">
        <v>1379</v>
      </c>
      <c r="E105" s="136"/>
      <c r="F105" s="136"/>
      <c r="G105" s="136" t="s">
        <v>1174</v>
      </c>
      <c r="H105" s="136" t="s">
        <v>1209</v>
      </c>
      <c r="I105" s="136"/>
      <c r="J105" s="137" t="str">
        <f>+VLOOKUP(P105,CATÁLOGO!D:E,2)</f>
        <v>1000 SERVICIOS PERSONALES</v>
      </c>
      <c r="K105" s="137" t="str">
        <f>+VLOOKUP(Q105,CATÁLOGO!G:H,2,FALSE)</f>
        <v>1200 REMUNERACIONES AL PERSONAL DE CARACTER TRANSITORIO</v>
      </c>
      <c r="L105" s="142" t="str">
        <f>+VLOOKUP(O105,CATÁLOGO!J:K,2,FALSE)</f>
        <v>123 RETRIBUCIONES POR SERVICIOS DE CARÁCTER SOCIAL</v>
      </c>
      <c r="M105" s="143">
        <f t="shared" si="7"/>
        <v>58533.829128295649</v>
      </c>
      <c r="N105" s="170">
        <v>58533.829128295649</v>
      </c>
      <c r="O105">
        <v>123</v>
      </c>
      <c r="P105" s="5">
        <v>1</v>
      </c>
      <c r="Q105" s="4" t="str">
        <f t="shared" si="6"/>
        <v>12</v>
      </c>
      <c r="R105" s="135"/>
      <c r="S105" s="135">
        <f t="shared" si="4"/>
        <v>1.5183095197225356E-3</v>
      </c>
      <c r="T105" s="135"/>
      <c r="U105" s="135">
        <f t="shared" si="5"/>
        <v>58533.829128295678</v>
      </c>
      <c r="V105">
        <v>54638.482273138259</v>
      </c>
    </row>
    <row r="106" spans="2:22">
      <c r="B106">
        <v>540</v>
      </c>
      <c r="D106" s="136" t="s">
        <v>1380</v>
      </c>
      <c r="E106" s="136"/>
      <c r="F106" s="136"/>
      <c r="G106" s="136" t="s">
        <v>1174</v>
      </c>
      <c r="H106" s="136" t="s">
        <v>1209</v>
      </c>
      <c r="I106" s="136"/>
      <c r="J106" s="137" t="str">
        <f>+VLOOKUP(P106,CATÁLOGO!D:E,2)</f>
        <v>1000 SERVICIOS PERSONALES</v>
      </c>
      <c r="K106" s="137" t="str">
        <f>+VLOOKUP(Q106,CATÁLOGO!G:H,2,FALSE)</f>
        <v>1200 REMUNERACIONES AL PERSONAL DE CARACTER TRANSITORIO</v>
      </c>
      <c r="L106" s="142" t="str">
        <f>+VLOOKUP(O106,CATÁLOGO!J:K,2,FALSE)</f>
        <v>123 RETRIBUCIONES POR SERVICIOS DE CARÁCTER SOCIAL</v>
      </c>
      <c r="M106" s="143">
        <f t="shared" si="7"/>
        <v>145137.6012096458</v>
      </c>
      <c r="N106" s="170">
        <v>145137.6012096458</v>
      </c>
      <c r="O106">
        <v>123</v>
      </c>
      <c r="P106" s="5">
        <v>1</v>
      </c>
      <c r="Q106" s="4" t="str">
        <f t="shared" si="6"/>
        <v>12</v>
      </c>
      <c r="R106" s="135"/>
      <c r="S106" s="135">
        <f t="shared" si="4"/>
        <v>3.7647255419306384E-3</v>
      </c>
      <c r="T106" s="135"/>
      <c r="U106" s="135">
        <f t="shared" si="5"/>
        <v>145137.60120964589</v>
      </c>
      <c r="V106">
        <v>135478.89090730232</v>
      </c>
    </row>
    <row r="107" spans="2:22">
      <c r="B107">
        <v>550</v>
      </c>
      <c r="D107" s="136" t="s">
        <v>1381</v>
      </c>
      <c r="E107" s="136"/>
      <c r="F107" s="136"/>
      <c r="G107" s="136" t="s">
        <v>1403</v>
      </c>
      <c r="H107" s="136" t="s">
        <v>1210</v>
      </c>
      <c r="I107" s="136"/>
      <c r="J107" s="137" t="str">
        <f>+VLOOKUP(P107,CATÁLOGO!D:E,2)</f>
        <v>1000 SERVICIOS PERSONALES</v>
      </c>
      <c r="K107" s="137" t="str">
        <f>+VLOOKUP(Q107,CATÁLOGO!G:H,2,FALSE)</f>
        <v>1200 REMUNERACIONES AL PERSONAL DE CARACTER TRANSITORIO</v>
      </c>
      <c r="L107" s="142" t="str">
        <f>+VLOOKUP(O107,CATÁLOGO!J:K,2,FALSE)</f>
        <v>123 RETRIBUCIONES POR SERVICIOS DE CARÁCTER SOCIAL</v>
      </c>
      <c r="M107" s="143">
        <f t="shared" si="7"/>
        <v>231859.70091936944</v>
      </c>
      <c r="N107" s="170">
        <v>231859.70091936944</v>
      </c>
      <c r="O107">
        <v>123</v>
      </c>
      <c r="P107" s="5">
        <v>1</v>
      </c>
      <c r="Q107" s="4" t="str">
        <f t="shared" si="6"/>
        <v>12</v>
      </c>
      <c r="R107" s="135"/>
      <c r="S107" s="135">
        <f t="shared" si="4"/>
        <v>6.0142108655543702E-3</v>
      </c>
      <c r="T107" s="135"/>
      <c r="U107" s="135">
        <f t="shared" si="5"/>
        <v>231859.70091936958</v>
      </c>
      <c r="V107">
        <v>216429.75262682899</v>
      </c>
    </row>
    <row r="108" spans="2:22">
      <c r="B108">
        <v>560</v>
      </c>
      <c r="D108" s="136" t="s">
        <v>1382</v>
      </c>
      <c r="E108" s="136"/>
      <c r="F108" s="136"/>
      <c r="G108" s="136" t="s">
        <v>1402</v>
      </c>
      <c r="H108" s="136" t="s">
        <v>1210</v>
      </c>
      <c r="I108" s="136"/>
      <c r="J108" s="137" t="str">
        <f>+VLOOKUP(P108,CATÁLOGO!D:E,2)</f>
        <v>1000 SERVICIOS PERSONALES</v>
      </c>
      <c r="K108" s="137" t="str">
        <f>+VLOOKUP(Q108,CATÁLOGO!G:H,2,FALSE)</f>
        <v>1200 REMUNERACIONES AL PERSONAL DE CARACTER TRANSITORIO</v>
      </c>
      <c r="L108" s="142" t="str">
        <f>+VLOOKUP(O108,CATÁLOGO!J:K,2,FALSE)</f>
        <v>123 RETRIBUCIONES POR SERVICIOS DE CARÁCTER SOCIAL</v>
      </c>
      <c r="M108" s="143">
        <f t="shared" si="7"/>
        <v>425191.4147480955</v>
      </c>
      <c r="N108" s="170">
        <v>425191.4147480955</v>
      </c>
      <c r="O108">
        <v>123</v>
      </c>
      <c r="P108" s="5">
        <v>1</v>
      </c>
      <c r="Q108" s="4" t="str">
        <f t="shared" si="6"/>
        <v>12</v>
      </c>
      <c r="R108" s="135"/>
      <c r="S108" s="135">
        <f t="shared" si="4"/>
        <v>1.1029043927766078E-2</v>
      </c>
      <c r="T108" s="135"/>
      <c r="U108" s="135">
        <f t="shared" si="5"/>
        <v>425191.41474809573</v>
      </c>
      <c r="V108">
        <v>396895.50339316478</v>
      </c>
    </row>
    <row r="109" spans="2:22">
      <c r="B109">
        <v>570</v>
      </c>
      <c r="D109" s="136" t="s">
        <v>1383</v>
      </c>
      <c r="E109" s="136"/>
      <c r="F109" s="136"/>
      <c r="G109" s="136" t="s">
        <v>1402</v>
      </c>
      <c r="H109" s="136" t="s">
        <v>1210</v>
      </c>
      <c r="I109" s="136"/>
      <c r="J109" s="137" t="str">
        <f>+VLOOKUP(P109,CATÁLOGO!D:E,2)</f>
        <v>1000 SERVICIOS PERSONALES</v>
      </c>
      <c r="K109" s="137" t="str">
        <f>+VLOOKUP(Q109,CATÁLOGO!G:H,2,FALSE)</f>
        <v>1200 REMUNERACIONES AL PERSONAL DE CARACTER TRANSITORIO</v>
      </c>
      <c r="L109" s="142" t="str">
        <f>+VLOOKUP(O109,CATÁLOGO!J:K,2,FALSE)</f>
        <v>123 RETRIBUCIONES POR SERVICIOS DE CARÁCTER SOCIAL</v>
      </c>
      <c r="M109" s="143">
        <f t="shared" si="7"/>
        <v>51224.906823852783</v>
      </c>
      <c r="N109" s="170">
        <v>51224.906823852783</v>
      </c>
      <c r="O109">
        <v>123</v>
      </c>
      <c r="P109" s="5">
        <v>1</v>
      </c>
      <c r="Q109" s="4" t="str">
        <f t="shared" si="6"/>
        <v>12</v>
      </c>
      <c r="R109" s="135"/>
      <c r="S109" s="135">
        <f t="shared" si="4"/>
        <v>1.3287233183922778E-3</v>
      </c>
      <c r="T109" s="135"/>
      <c r="U109" s="135">
        <f t="shared" si="5"/>
        <v>51224.906823852813</v>
      </c>
      <c r="V109">
        <v>47815.958824488654</v>
      </c>
    </row>
    <row r="110" spans="2:22">
      <c r="B110">
        <v>580</v>
      </c>
      <c r="D110" s="136" t="s">
        <v>1384</v>
      </c>
      <c r="E110" s="136"/>
      <c r="F110" s="136"/>
      <c r="G110" s="136" t="s">
        <v>1174</v>
      </c>
      <c r="H110" s="136" t="s">
        <v>1214</v>
      </c>
      <c r="I110" s="136"/>
      <c r="J110" s="137" t="str">
        <f>+VLOOKUP(P110,CATÁLOGO!D:E,2)</f>
        <v>1000 SERVICIOS PERSONALES</v>
      </c>
      <c r="K110" s="137" t="str">
        <f>+VLOOKUP(Q110,CATÁLOGO!G:H,2,FALSE)</f>
        <v>1200 REMUNERACIONES AL PERSONAL DE CARACTER TRANSITORIO</v>
      </c>
      <c r="L110" s="142" t="str">
        <f>+VLOOKUP(O110,CATÁLOGO!J:K,2,FALSE)</f>
        <v>123 RETRIBUCIONES POR SERVICIOS DE CARÁCTER SOCIAL</v>
      </c>
      <c r="M110" s="143">
        <f t="shared" si="7"/>
        <v>731936.65436904819</v>
      </c>
      <c r="N110" s="170">
        <v>731936.65436904819</v>
      </c>
      <c r="O110">
        <v>123</v>
      </c>
      <c r="P110" s="5">
        <v>1</v>
      </c>
      <c r="Q110" s="4" t="str">
        <f t="shared" si="6"/>
        <v>12</v>
      </c>
      <c r="R110" s="135"/>
      <c r="S110" s="135">
        <f t="shared" si="4"/>
        <v>1.8985711454594999E-2</v>
      </c>
      <c r="T110" s="135"/>
      <c r="U110" s="135">
        <f t="shared" si="5"/>
        <v>731936.65436904854</v>
      </c>
      <c r="V110">
        <v>683227.26379557839</v>
      </c>
    </row>
    <row r="111" spans="2:22">
      <c r="B111">
        <v>590</v>
      </c>
      <c r="D111" s="136" t="s">
        <v>1385</v>
      </c>
      <c r="E111" s="136"/>
      <c r="F111" s="136"/>
      <c r="G111" s="136" t="s">
        <v>1174</v>
      </c>
      <c r="H111" s="136" t="s">
        <v>1210</v>
      </c>
      <c r="I111" s="136"/>
      <c r="J111" s="137" t="str">
        <f>+VLOOKUP(P111,CATÁLOGO!D:E,2)</f>
        <v>1000 SERVICIOS PERSONALES</v>
      </c>
      <c r="K111" s="137" t="str">
        <f>+VLOOKUP(Q111,CATÁLOGO!G:H,2,FALSE)</f>
        <v>1200 REMUNERACIONES AL PERSONAL DE CARACTER TRANSITORIO</v>
      </c>
      <c r="L111" s="142" t="str">
        <f>+VLOOKUP(O111,CATÁLOGO!J:K,2,FALSE)</f>
        <v>123 RETRIBUCIONES POR SERVICIOS DE CARÁCTER SOCIAL</v>
      </c>
      <c r="M111" s="143">
        <f t="shared" si="7"/>
        <v>463754.46187677543</v>
      </c>
      <c r="N111" s="170">
        <v>463754.46187677543</v>
      </c>
      <c r="O111">
        <v>123</v>
      </c>
      <c r="P111" s="5">
        <v>1</v>
      </c>
      <c r="Q111" s="4" t="str">
        <f t="shared" si="6"/>
        <v>12</v>
      </c>
      <c r="R111" s="135"/>
      <c r="S111" s="135">
        <f t="shared" si="4"/>
        <v>1.2029331153750407E-2</v>
      </c>
      <c r="T111" s="135"/>
      <c r="U111" s="135">
        <f t="shared" si="5"/>
        <v>463754.46187677572</v>
      </c>
      <c r="V111">
        <v>432892.2320937654</v>
      </c>
    </row>
    <row r="112" spans="2:22">
      <c r="B112">
        <v>600</v>
      </c>
      <c r="D112" s="136" t="s">
        <v>1386</v>
      </c>
      <c r="E112" s="136"/>
      <c r="F112" s="136"/>
      <c r="G112" s="136" t="s">
        <v>1174</v>
      </c>
      <c r="H112" s="136" t="s">
        <v>1210</v>
      </c>
      <c r="I112" s="136"/>
      <c r="J112" s="137" t="str">
        <f>+VLOOKUP(P112,CATÁLOGO!D:E,2)</f>
        <v>1000 SERVICIOS PERSONALES</v>
      </c>
      <c r="K112" s="137" t="str">
        <f>+VLOOKUP(Q112,CATÁLOGO!G:H,2,FALSE)</f>
        <v>1200 REMUNERACIONES AL PERSONAL DE CARACTER TRANSITORIO</v>
      </c>
      <c r="L112" s="142" t="str">
        <f>+VLOOKUP(O112,CATÁLOGO!J:K,2,FALSE)</f>
        <v>123 RETRIBUCIONES POR SERVICIOS DE CARÁCTER SOCIAL</v>
      </c>
      <c r="M112" s="143">
        <f t="shared" si="7"/>
        <v>797247.73493331089</v>
      </c>
      <c r="N112" s="170">
        <v>797247.73493331089</v>
      </c>
      <c r="O112">
        <v>123</v>
      </c>
      <c r="P112" s="5">
        <v>1</v>
      </c>
      <c r="Q112" s="4" t="str">
        <f t="shared" si="6"/>
        <v>12</v>
      </c>
      <c r="R112" s="135"/>
      <c r="S112" s="135">
        <f t="shared" si="4"/>
        <v>2.0679816160212999E-2</v>
      </c>
      <c r="T112" s="135"/>
      <c r="U112" s="135">
        <f t="shared" si="5"/>
        <v>797247.73493331135</v>
      </c>
      <c r="V112">
        <v>744191.98062332021</v>
      </c>
    </row>
    <row r="113" spans="2:22">
      <c r="B113">
        <v>610</v>
      </c>
      <c r="D113" s="136" t="s">
        <v>1387</v>
      </c>
      <c r="E113" s="136"/>
      <c r="F113" s="136"/>
      <c r="G113" s="136" t="s">
        <v>1176</v>
      </c>
      <c r="H113" s="136" t="s">
        <v>1209</v>
      </c>
      <c r="I113" s="136"/>
      <c r="J113" s="137" t="str">
        <f>+VLOOKUP(P113,CATÁLOGO!D:E,2)</f>
        <v>1000 SERVICIOS PERSONALES</v>
      </c>
      <c r="K113" s="137" t="str">
        <f>+VLOOKUP(Q113,CATÁLOGO!G:H,2,FALSE)</f>
        <v>1200 REMUNERACIONES AL PERSONAL DE CARACTER TRANSITORIO</v>
      </c>
      <c r="L113" s="142" t="str">
        <f>+VLOOKUP(O113,CATÁLOGO!J:K,2,FALSE)</f>
        <v>123 RETRIBUCIONES POR SERVICIOS DE CARÁCTER SOCIAL</v>
      </c>
      <c r="M113" s="143">
        <f t="shared" si="7"/>
        <v>411049.36407206487</v>
      </c>
      <c r="N113" s="170">
        <v>411049.36407206487</v>
      </c>
      <c r="O113">
        <v>123</v>
      </c>
      <c r="P113" s="5">
        <v>1</v>
      </c>
      <c r="Q113" s="4" t="str">
        <f t="shared" si="6"/>
        <v>12</v>
      </c>
      <c r="R113" s="135"/>
      <c r="S113" s="135">
        <f t="shared" si="4"/>
        <v>1.0662213148205202E-2</v>
      </c>
      <c r="T113" s="135"/>
      <c r="U113" s="135">
        <f t="shared" si="5"/>
        <v>411049.3640720651</v>
      </c>
      <c r="V113">
        <v>383694.58698849042</v>
      </c>
    </row>
    <row r="114" spans="2:22">
      <c r="B114">
        <v>620</v>
      </c>
      <c r="D114" s="136" t="s">
        <v>1388</v>
      </c>
      <c r="E114" s="136"/>
      <c r="F114" s="136"/>
      <c r="G114" s="136" t="s">
        <v>1194</v>
      </c>
      <c r="H114" s="136" t="s">
        <v>1210</v>
      </c>
      <c r="I114" s="136"/>
      <c r="J114" s="137" t="str">
        <f>+VLOOKUP(P114,CATÁLOGO!D:E,2)</f>
        <v>1000 SERVICIOS PERSONALES</v>
      </c>
      <c r="K114" s="137" t="str">
        <f>+VLOOKUP(Q114,CATÁLOGO!G:H,2,FALSE)</f>
        <v>1200 REMUNERACIONES AL PERSONAL DE CARACTER TRANSITORIO</v>
      </c>
      <c r="L114" s="142" t="str">
        <f>+VLOOKUP(O114,CATÁLOGO!J:K,2,FALSE)</f>
        <v>123 RETRIBUCIONES POR SERVICIOS DE CARÁCTER SOCIAL</v>
      </c>
      <c r="M114" s="143">
        <f t="shared" si="7"/>
        <v>209435.51971639652</v>
      </c>
      <c r="N114" s="170">
        <v>209435.51971639652</v>
      </c>
      <c r="O114">
        <v>123</v>
      </c>
      <c r="P114" s="5">
        <v>1</v>
      </c>
      <c r="Q114" s="4" t="str">
        <f t="shared" si="6"/>
        <v>12</v>
      </c>
      <c r="R114" s="135"/>
      <c r="S114" s="135">
        <f t="shared" si="4"/>
        <v>5.4325498278349283E-3</v>
      </c>
      <c r="T114" s="135"/>
      <c r="U114" s="135">
        <f t="shared" si="5"/>
        <v>209435.51971639664</v>
      </c>
      <c r="V114">
        <v>195497.87023685576</v>
      </c>
    </row>
    <row r="115" spans="2:22">
      <c r="B115">
        <v>630</v>
      </c>
      <c r="D115" s="136" t="s">
        <v>1389</v>
      </c>
      <c r="E115" s="136"/>
      <c r="F115" s="136"/>
      <c r="G115" s="136" t="s">
        <v>1174</v>
      </c>
      <c r="H115" s="136" t="s">
        <v>1212</v>
      </c>
      <c r="I115" s="136"/>
      <c r="J115" s="137" t="str">
        <f>+VLOOKUP(P115,CATÁLOGO!D:E,2)</f>
        <v>1000 SERVICIOS PERSONALES</v>
      </c>
      <c r="K115" s="137" t="str">
        <f>+VLOOKUP(Q115,CATÁLOGO!G:H,2,FALSE)</f>
        <v>1200 REMUNERACIONES AL PERSONAL DE CARACTER TRANSITORIO</v>
      </c>
      <c r="L115" s="142" t="str">
        <f>+VLOOKUP(O115,CATÁLOGO!J:K,2,FALSE)</f>
        <v>123 RETRIBUCIONES POR SERVICIOS DE CARÁCTER SOCIAL</v>
      </c>
      <c r="M115" s="143">
        <f t="shared" si="7"/>
        <v>112899.89623499024</v>
      </c>
      <c r="N115" s="170">
        <v>112899.89623499024</v>
      </c>
      <c r="O115">
        <v>123</v>
      </c>
      <c r="P115" s="5">
        <v>1</v>
      </c>
      <c r="Q115" s="4" t="str">
        <f t="shared" si="6"/>
        <v>12</v>
      </c>
      <c r="R115" s="135"/>
      <c r="S115" s="135">
        <f t="shared" si="4"/>
        <v>2.9285114229167697E-3</v>
      </c>
      <c r="T115" s="135"/>
      <c r="U115" s="135">
        <f t="shared" si="5"/>
        <v>112899.89623499032</v>
      </c>
      <c r="V115">
        <v>105386.56142850361</v>
      </c>
    </row>
    <row r="116" spans="2:22">
      <c r="B116">
        <v>640</v>
      </c>
      <c r="D116" s="136" t="s">
        <v>1390</v>
      </c>
      <c r="E116" s="136"/>
      <c r="F116" s="136"/>
      <c r="G116" s="136" t="s">
        <v>1403</v>
      </c>
      <c r="H116" s="136" t="s">
        <v>1210</v>
      </c>
      <c r="I116" s="136"/>
      <c r="J116" s="137" t="str">
        <f>+VLOOKUP(P116,CATÁLOGO!D:E,2)</f>
        <v>1000 SERVICIOS PERSONALES</v>
      </c>
      <c r="K116" s="137" t="str">
        <f>+VLOOKUP(Q116,CATÁLOGO!G:H,2,FALSE)</f>
        <v>1200 REMUNERACIONES AL PERSONAL DE CARACTER TRANSITORIO</v>
      </c>
      <c r="L116" s="142" t="str">
        <f>+VLOOKUP(O116,CATÁLOGO!J:K,2,FALSE)</f>
        <v>123 RETRIBUCIONES POR SERVICIOS DE CARÁCTER SOCIAL</v>
      </c>
      <c r="M116" s="143">
        <f t="shared" si="7"/>
        <v>87894.419731572532</v>
      </c>
      <c r="N116" s="170">
        <v>87894.419731572532</v>
      </c>
      <c r="O116">
        <v>123</v>
      </c>
      <c r="P116" s="5">
        <v>1</v>
      </c>
      <c r="Q116" s="4" t="str">
        <f t="shared" si="6"/>
        <v>12</v>
      </c>
      <c r="R116" s="135"/>
      <c r="S116" s="135">
        <f t="shared" si="4"/>
        <v>2.2798941432045109E-3</v>
      </c>
      <c r="T116" s="135"/>
      <c r="U116" s="135">
        <f t="shared" si="5"/>
        <v>87894.419731572576</v>
      </c>
      <c r="V116">
        <v>82045.165435619492</v>
      </c>
    </row>
    <row r="117" spans="2:22">
      <c r="B117">
        <v>650</v>
      </c>
      <c r="D117" s="136" t="s">
        <v>1391</v>
      </c>
      <c r="E117" s="136"/>
      <c r="F117" s="136"/>
      <c r="G117" s="136" t="s">
        <v>1174</v>
      </c>
      <c r="H117" s="136" t="s">
        <v>1210</v>
      </c>
      <c r="I117" s="136"/>
      <c r="J117" s="137" t="str">
        <f>+VLOOKUP(P117,CATÁLOGO!D:E,2)</f>
        <v>1000 SERVICIOS PERSONALES</v>
      </c>
      <c r="K117" s="137" t="str">
        <f>+VLOOKUP(Q117,CATÁLOGO!G:H,2,FALSE)</f>
        <v>1200 REMUNERACIONES AL PERSONAL DE CARACTER TRANSITORIO</v>
      </c>
      <c r="L117" s="142" t="str">
        <f>+VLOOKUP(O117,CATÁLOGO!J:K,2,FALSE)</f>
        <v>123 RETRIBUCIONES POR SERVICIOS DE CARÁCTER SOCIAL</v>
      </c>
      <c r="M117" s="143">
        <f t="shared" si="7"/>
        <v>279798.82480347937</v>
      </c>
      <c r="N117" s="170">
        <v>279798.82480347937</v>
      </c>
      <c r="O117">
        <v>123</v>
      </c>
      <c r="P117" s="5">
        <v>1</v>
      </c>
      <c r="Q117" s="4" t="str">
        <f t="shared" si="6"/>
        <v>12</v>
      </c>
      <c r="R117" s="135"/>
      <c r="S117" s="135">
        <f t="shared" si="4"/>
        <v>7.2577042307478091E-3</v>
      </c>
      <c r="T117" s="135"/>
      <c r="U117" s="135">
        <f t="shared" si="5"/>
        <v>279798.82480347954</v>
      </c>
      <c r="V117">
        <v>261178.5929049977</v>
      </c>
    </row>
    <row r="118" spans="2:22">
      <c r="B118">
        <v>660</v>
      </c>
      <c r="D118" s="136" t="s">
        <v>1392</v>
      </c>
      <c r="E118" s="136"/>
      <c r="F118" s="136"/>
      <c r="G118" s="136" t="s">
        <v>1174</v>
      </c>
      <c r="H118" s="136" t="s">
        <v>1209</v>
      </c>
      <c r="I118" s="136"/>
      <c r="J118" s="137" t="str">
        <f>+VLOOKUP(P118,CATÁLOGO!D:E,2)</f>
        <v>1000 SERVICIOS PERSONALES</v>
      </c>
      <c r="K118" s="137" t="str">
        <f>+VLOOKUP(Q118,CATÁLOGO!G:H,2,FALSE)</f>
        <v>1200 REMUNERACIONES AL PERSONAL DE CARACTER TRANSITORIO</v>
      </c>
      <c r="L118" s="142" t="str">
        <f>+VLOOKUP(O118,CATÁLOGO!J:K,2,FALSE)</f>
        <v>123 RETRIBUCIONES POR SERVICIOS DE CARÁCTER SOCIAL</v>
      </c>
      <c r="M118" s="143">
        <f t="shared" si="7"/>
        <v>380475.55006922974</v>
      </c>
      <c r="N118" s="170">
        <v>380475.55006922974</v>
      </c>
      <c r="O118">
        <v>123</v>
      </c>
      <c r="P118" s="5">
        <v>1</v>
      </c>
      <c r="Q118" s="4" t="str">
        <f t="shared" si="6"/>
        <v>12</v>
      </c>
      <c r="R118" s="135"/>
      <c r="S118" s="135">
        <f t="shared" si="4"/>
        <v>9.869158712060502E-3</v>
      </c>
      <c r="T118" s="135"/>
      <c r="U118" s="135">
        <f t="shared" si="5"/>
        <v>380475.55006922997</v>
      </c>
      <c r="V118">
        <v>355155.41879645776</v>
      </c>
    </row>
    <row r="119" spans="2:22">
      <c r="B119">
        <v>670</v>
      </c>
      <c r="D119" s="136" t="s">
        <v>1393</v>
      </c>
      <c r="E119" s="136"/>
      <c r="F119" s="136"/>
      <c r="G119" s="136" t="s">
        <v>1174</v>
      </c>
      <c r="H119" s="136" t="s">
        <v>1210</v>
      </c>
      <c r="I119" s="136"/>
      <c r="J119" s="137" t="str">
        <f>+VLOOKUP(P119,CATÁLOGO!D:E,2)</f>
        <v>1000 SERVICIOS PERSONALES</v>
      </c>
      <c r="K119" s="137" t="str">
        <f>+VLOOKUP(Q119,CATÁLOGO!G:H,2,FALSE)</f>
        <v>1200 REMUNERACIONES AL PERSONAL DE CARACTER TRANSITORIO</v>
      </c>
      <c r="L119" s="142" t="str">
        <f>+VLOOKUP(O119,CATÁLOGO!J:K,2,FALSE)</f>
        <v>123 RETRIBUCIONES POR SERVICIOS DE CARÁCTER SOCIAL</v>
      </c>
      <c r="M119" s="143">
        <f t="shared" si="7"/>
        <v>230148.33281270781</v>
      </c>
      <c r="N119" s="170">
        <v>230148.33281270781</v>
      </c>
      <c r="O119">
        <v>123</v>
      </c>
      <c r="P119" s="5">
        <v>1</v>
      </c>
      <c r="Q119" s="4" t="str">
        <f t="shared" si="6"/>
        <v>12</v>
      </c>
      <c r="R119" s="135"/>
      <c r="S119" s="135">
        <f t="shared" si="4"/>
        <v>5.9698196728579433E-3</v>
      </c>
      <c r="T119" s="135"/>
      <c r="U119" s="135">
        <f t="shared" si="5"/>
        <v>230148.33281270793</v>
      </c>
      <c r="V119">
        <v>214832.27374408417</v>
      </c>
    </row>
    <row r="120" spans="2:22">
      <c r="B120">
        <v>680</v>
      </c>
      <c r="D120" s="136" t="s">
        <v>1394</v>
      </c>
      <c r="E120" s="136"/>
      <c r="F120" s="136"/>
      <c r="G120" s="136" t="s">
        <v>1186</v>
      </c>
      <c r="H120" s="136" t="s">
        <v>1210</v>
      </c>
      <c r="I120" s="136"/>
      <c r="J120" s="137" t="str">
        <f>+VLOOKUP(P120,CATÁLOGO!D:E,2)</f>
        <v>1000 SERVICIOS PERSONALES</v>
      </c>
      <c r="K120" s="137" t="str">
        <f>+VLOOKUP(Q120,CATÁLOGO!G:H,2,FALSE)</f>
        <v>1200 REMUNERACIONES AL PERSONAL DE CARACTER TRANSITORIO</v>
      </c>
      <c r="L120" s="142" t="str">
        <f>+VLOOKUP(O120,CATÁLOGO!J:K,2,FALSE)</f>
        <v>123 RETRIBUCIONES POR SERVICIOS DE CARÁCTER SOCIAL</v>
      </c>
      <c r="M120" s="143">
        <f t="shared" si="7"/>
        <v>400643.10653232597</v>
      </c>
      <c r="N120" s="170">
        <v>400643.10653232597</v>
      </c>
      <c r="O120">
        <v>123</v>
      </c>
      <c r="P120" s="5">
        <v>1</v>
      </c>
      <c r="Q120" s="4" t="str">
        <f t="shared" si="6"/>
        <v>12</v>
      </c>
      <c r="R120" s="135"/>
      <c r="S120" s="135">
        <f t="shared" si="4"/>
        <v>1.0392285140375074E-2</v>
      </c>
      <c r="T120" s="135"/>
      <c r="U120" s="135">
        <f t="shared" si="5"/>
        <v>400643.1065323262</v>
      </c>
      <c r="V120">
        <v>373980.85175909847</v>
      </c>
    </row>
    <row r="121" spans="2:22">
      <c r="B121">
        <v>690</v>
      </c>
      <c r="D121" s="136" t="s">
        <v>1395</v>
      </c>
      <c r="E121" s="136"/>
      <c r="F121" s="136"/>
      <c r="G121" s="136" t="s">
        <v>1194</v>
      </c>
      <c r="H121" s="136" t="s">
        <v>1210</v>
      </c>
      <c r="I121" s="136"/>
      <c r="J121" s="137" t="str">
        <f>+VLOOKUP(P121,CATÁLOGO!D:E,2)</f>
        <v>1000 SERVICIOS PERSONALES</v>
      </c>
      <c r="K121" s="137" t="str">
        <f>+VLOOKUP(Q121,CATÁLOGO!G:H,2,FALSE)</f>
        <v>1200 REMUNERACIONES AL PERSONAL DE CARACTER TRANSITORIO</v>
      </c>
      <c r="L121" s="142" t="str">
        <f>+VLOOKUP(O121,CATÁLOGO!J:K,2,FALSE)</f>
        <v>123 RETRIBUCIONES POR SERVICIOS DE CARÁCTER SOCIAL</v>
      </c>
      <c r="M121" s="143">
        <f t="shared" si="7"/>
        <v>113648.93933929307</v>
      </c>
      <c r="N121" s="170">
        <v>113648.93933929307</v>
      </c>
      <c r="O121">
        <v>123</v>
      </c>
      <c r="P121" s="5">
        <v>1</v>
      </c>
      <c r="Q121" s="4" t="str">
        <f t="shared" si="6"/>
        <v>12</v>
      </c>
      <c r="R121" s="135"/>
      <c r="S121" s="135">
        <f t="shared" si="4"/>
        <v>2.9479408587299093E-3</v>
      </c>
      <c r="T121" s="135"/>
      <c r="U121" s="135">
        <f t="shared" si="5"/>
        <v>113648.93933929314</v>
      </c>
      <c r="V121">
        <v>106085.75673121586</v>
      </c>
    </row>
    <row r="122" spans="2:22">
      <c r="B122">
        <v>700</v>
      </c>
      <c r="D122" s="136" t="s">
        <v>1396</v>
      </c>
      <c r="E122" s="136"/>
      <c r="F122" s="136"/>
      <c r="G122" s="136" t="s">
        <v>1404</v>
      </c>
      <c r="H122" s="136" t="s">
        <v>1210</v>
      </c>
      <c r="I122" s="136"/>
      <c r="J122" s="137" t="str">
        <f>+VLOOKUP(P122,CATÁLOGO!D:E,2)</f>
        <v>1000 SERVICIOS PERSONALES</v>
      </c>
      <c r="K122" s="137" t="str">
        <f>+VLOOKUP(Q122,CATÁLOGO!G:H,2,FALSE)</f>
        <v>1200 REMUNERACIONES AL PERSONAL DE CARACTER TRANSITORIO</v>
      </c>
      <c r="L122" s="142" t="str">
        <f>+VLOOKUP(O122,CATÁLOGO!J:K,2,FALSE)</f>
        <v>123 RETRIBUCIONES POR SERVICIOS DE CARÁCTER SOCIAL</v>
      </c>
      <c r="M122" s="143">
        <f t="shared" si="7"/>
        <v>274371.09266493795</v>
      </c>
      <c r="N122" s="170">
        <v>274371.09266493795</v>
      </c>
      <c r="O122">
        <v>123</v>
      </c>
      <c r="P122" s="5">
        <v>1</v>
      </c>
      <c r="Q122" s="4" t="str">
        <f t="shared" si="6"/>
        <v>12</v>
      </c>
      <c r="R122" s="135"/>
      <c r="S122" s="135">
        <f t="shared" si="4"/>
        <v>7.1169142380345584E-3</v>
      </c>
      <c r="T122" s="135"/>
      <c r="U122" s="135">
        <f t="shared" si="5"/>
        <v>274371.09266493813</v>
      </c>
      <c r="V122">
        <v>256112.06897086339</v>
      </c>
    </row>
    <row r="123" spans="2:22">
      <c r="B123">
        <v>710</v>
      </c>
      <c r="D123" s="136" t="s">
        <v>1397</v>
      </c>
      <c r="E123" s="136"/>
      <c r="F123" s="136"/>
      <c r="G123" s="136" t="s">
        <v>1175</v>
      </c>
      <c r="H123" s="136" t="s">
        <v>1210</v>
      </c>
      <c r="I123" s="136"/>
      <c r="J123" s="137" t="str">
        <f>+VLOOKUP(P123,CATÁLOGO!D:E,2)</f>
        <v>1000 SERVICIOS PERSONALES</v>
      </c>
      <c r="K123" s="137" t="str">
        <f>+VLOOKUP(Q123,CATÁLOGO!G:H,2,FALSE)</f>
        <v>1200 REMUNERACIONES AL PERSONAL DE CARACTER TRANSITORIO</v>
      </c>
      <c r="L123" s="142" t="str">
        <f>+VLOOKUP(O123,CATÁLOGO!J:K,2,FALSE)</f>
        <v>123 RETRIBUCIONES POR SERVICIOS DE CARÁCTER SOCIAL</v>
      </c>
      <c r="M123" s="143">
        <f t="shared" si="7"/>
        <v>111238.92693300622</v>
      </c>
      <c r="N123" s="170">
        <v>111238.92693300622</v>
      </c>
      <c r="O123">
        <v>123</v>
      </c>
      <c r="P123" s="5">
        <v>1</v>
      </c>
      <c r="Q123" s="4" t="str">
        <f t="shared" si="6"/>
        <v>12</v>
      </c>
      <c r="R123" s="135"/>
      <c r="S123" s="135">
        <f t="shared" si="4"/>
        <v>2.8854275252677406E-3</v>
      </c>
      <c r="T123" s="135"/>
      <c r="U123" s="135">
        <f t="shared" si="5"/>
        <v>111238.92693300628</v>
      </c>
      <c r="V123">
        <v>103836.12737841325</v>
      </c>
    </row>
    <row r="124" spans="2:22">
      <c r="B124">
        <v>120</v>
      </c>
      <c r="D124" s="136" t="s">
        <v>1337</v>
      </c>
      <c r="E124" s="136"/>
      <c r="F124" s="136"/>
      <c r="G124" s="136" t="s">
        <v>1194</v>
      </c>
      <c r="H124" s="136" t="s">
        <v>1210</v>
      </c>
      <c r="I124" s="136"/>
      <c r="J124" s="137" t="str">
        <f>+VLOOKUP(P124,CATÁLOGO!D:E,2)</f>
        <v>1000 SERVICIOS PERSONALES</v>
      </c>
      <c r="K124" s="137" t="str">
        <f>+VLOOKUP(Q124,CATÁLOGO!G:H,2,FALSE)</f>
        <v>1300 REMUNERACIONES ADICIONALES Y ESPECIALES</v>
      </c>
      <c r="L124" s="142" t="str">
        <f>+VLOOKUP(O124,CATÁLOGO!J:K,2,FALSE)</f>
        <v>132 PRIMAS DE VACACIONES, DOMINICAL Y GRATIFICACION DE FIN DE AÑO</v>
      </c>
      <c r="M124" s="143">
        <f t="shared" si="7"/>
        <v>146530.77960764666</v>
      </c>
      <c r="N124" s="170">
        <v>146530.77960764666</v>
      </c>
      <c r="O124">
        <v>132</v>
      </c>
      <c r="P124" s="5">
        <v>1</v>
      </c>
      <c r="Q124" s="4" t="str">
        <f t="shared" si="6"/>
        <v>13</v>
      </c>
      <c r="R124" s="135">
        <f>+SUM(M124:M183)</f>
        <v>27176473</v>
      </c>
      <c r="S124" s="135">
        <f>+M124/R$124</f>
        <v>5.3918247451627248E-3</v>
      </c>
      <c r="T124" s="171">
        <v>27176473</v>
      </c>
      <c r="U124" s="135">
        <f>+T$124*S124</f>
        <v>146530.77960764666</v>
      </c>
      <c r="V124">
        <v>136779.35479957034</v>
      </c>
    </row>
    <row r="125" spans="2:22">
      <c r="B125">
        <v>130</v>
      </c>
      <c r="D125" s="136" t="s">
        <v>1338</v>
      </c>
      <c r="E125" s="136"/>
      <c r="F125" s="136"/>
      <c r="G125" s="136" t="s">
        <v>1188</v>
      </c>
      <c r="H125" s="136" t="s">
        <v>1210</v>
      </c>
      <c r="I125" s="136"/>
      <c r="J125" s="137" t="str">
        <f>+VLOOKUP(P125,CATÁLOGO!D:E,2)</f>
        <v>1000 SERVICIOS PERSONALES</v>
      </c>
      <c r="K125" s="137" t="str">
        <f>+VLOOKUP(Q125,CATÁLOGO!G:H,2,FALSE)</f>
        <v>1300 REMUNERACIONES ADICIONALES Y ESPECIALES</v>
      </c>
      <c r="L125" s="142" t="str">
        <f>+VLOOKUP(O125,CATÁLOGO!J:K,2,FALSE)</f>
        <v>132 PRIMAS DE VACACIONES, DOMINICAL Y GRATIFICACION DE FIN DE AÑO</v>
      </c>
      <c r="M125" s="143">
        <f t="shared" si="7"/>
        <v>1259922.3441389415</v>
      </c>
      <c r="N125" s="170">
        <v>1259922.3441389415</v>
      </c>
      <c r="O125">
        <v>132</v>
      </c>
      <c r="P125" s="5">
        <v>1</v>
      </c>
      <c r="Q125" s="4" t="str">
        <f t="shared" si="6"/>
        <v>13</v>
      </c>
      <c r="R125" s="135"/>
      <c r="S125" s="135">
        <f t="shared" ref="S125:S183" si="8">+M125/R$124</f>
        <v>4.6360774782619567E-2</v>
      </c>
      <c r="T125" s="135"/>
      <c r="U125" s="135">
        <f t="shared" ref="U125:U183" si="9">+T$124*S125</f>
        <v>1259922.3441389415</v>
      </c>
      <c r="V125">
        <v>1176076.2195514422</v>
      </c>
    </row>
    <row r="126" spans="2:22">
      <c r="B126">
        <v>140</v>
      </c>
      <c r="D126" s="136" t="s">
        <v>1339</v>
      </c>
      <c r="E126" s="136"/>
      <c r="F126" s="136"/>
      <c r="G126" s="136" t="s">
        <v>1177</v>
      </c>
      <c r="H126" s="136" t="s">
        <v>1209</v>
      </c>
      <c r="I126" s="136"/>
      <c r="J126" s="137" t="str">
        <f>+VLOOKUP(P126,CATÁLOGO!D:E,2)</f>
        <v>1000 SERVICIOS PERSONALES</v>
      </c>
      <c r="K126" s="137" t="str">
        <f>+VLOOKUP(Q126,CATÁLOGO!G:H,2,FALSE)</f>
        <v>1300 REMUNERACIONES ADICIONALES Y ESPECIALES</v>
      </c>
      <c r="L126" s="142" t="str">
        <f>+VLOOKUP(O126,CATÁLOGO!J:K,2,FALSE)</f>
        <v>132 PRIMAS DE VACACIONES, DOMINICAL Y GRATIFICACION DE FIN DE AÑO</v>
      </c>
      <c r="M126" s="143">
        <f t="shared" si="7"/>
        <v>801648.88782599487</v>
      </c>
      <c r="N126" s="170">
        <v>801648.88782599487</v>
      </c>
      <c r="O126">
        <v>132</v>
      </c>
      <c r="P126" s="5">
        <v>1</v>
      </c>
      <c r="Q126" s="4" t="str">
        <f t="shared" si="6"/>
        <v>13</v>
      </c>
      <c r="R126" s="135"/>
      <c r="S126" s="135">
        <f t="shared" si="8"/>
        <v>2.9497900181013E-2</v>
      </c>
      <c r="T126" s="135"/>
      <c r="U126" s="135">
        <f t="shared" si="9"/>
        <v>801648.88782599487</v>
      </c>
      <c r="V126">
        <v>748300.24071550567</v>
      </c>
    </row>
    <row r="127" spans="2:22">
      <c r="B127">
        <v>150</v>
      </c>
      <c r="D127" s="136" t="s">
        <v>1340</v>
      </c>
      <c r="E127" s="136"/>
      <c r="F127" s="136"/>
      <c r="G127" s="136" t="s">
        <v>1176</v>
      </c>
      <c r="H127" s="136" t="s">
        <v>1209</v>
      </c>
      <c r="I127" s="136"/>
      <c r="J127" s="137" t="str">
        <f>+VLOOKUP(P127,CATÁLOGO!D:E,2)</f>
        <v>1000 SERVICIOS PERSONALES</v>
      </c>
      <c r="K127" s="137" t="str">
        <f>+VLOOKUP(Q127,CATÁLOGO!G:H,2,FALSE)</f>
        <v>1300 REMUNERACIONES ADICIONALES Y ESPECIALES</v>
      </c>
      <c r="L127" s="142" t="str">
        <f>+VLOOKUP(O127,CATÁLOGO!J:K,2,FALSE)</f>
        <v>132 PRIMAS DE VACACIONES, DOMINICAL Y GRATIFICACION DE FIN DE AÑO</v>
      </c>
      <c r="M127" s="143">
        <f t="shared" si="7"/>
        <v>423732.32417398848</v>
      </c>
      <c r="N127" s="170">
        <v>423732.32417398848</v>
      </c>
      <c r="O127">
        <v>132</v>
      </c>
      <c r="P127" s="5">
        <v>1</v>
      </c>
      <c r="Q127" s="4" t="str">
        <f t="shared" si="6"/>
        <v>13</v>
      </c>
      <c r="R127" s="135"/>
      <c r="S127" s="135">
        <f t="shared" si="8"/>
        <v>1.5591880674655187E-2</v>
      </c>
      <c r="T127" s="135"/>
      <c r="U127" s="135">
        <f t="shared" si="9"/>
        <v>423732.32417398848</v>
      </c>
      <c r="V127">
        <v>395533.51223155588</v>
      </c>
    </row>
    <row r="128" spans="2:22">
      <c r="B128">
        <v>160</v>
      </c>
      <c r="D128" s="136" t="s">
        <v>1341</v>
      </c>
      <c r="E128" s="136"/>
      <c r="F128" s="136"/>
      <c r="G128" s="136" t="s">
        <v>1181</v>
      </c>
      <c r="H128" s="136" t="s">
        <v>1213</v>
      </c>
      <c r="I128" s="136"/>
      <c r="J128" s="137" t="str">
        <f>+VLOOKUP(P128,CATÁLOGO!D:E,2)</f>
        <v>1000 SERVICIOS PERSONALES</v>
      </c>
      <c r="K128" s="137" t="str">
        <f>+VLOOKUP(Q128,CATÁLOGO!G:H,2,FALSE)</f>
        <v>1300 REMUNERACIONES ADICIONALES Y ESPECIALES</v>
      </c>
      <c r="L128" s="142" t="str">
        <f>+VLOOKUP(O128,CATÁLOGO!J:K,2,FALSE)</f>
        <v>132 PRIMAS DE VACACIONES, DOMINICAL Y GRATIFICACION DE FIN DE AÑO</v>
      </c>
      <c r="M128" s="143">
        <f t="shared" si="7"/>
        <v>139872.43111538416</v>
      </c>
      <c r="N128" s="170">
        <v>139872.43111538416</v>
      </c>
      <c r="O128">
        <v>132</v>
      </c>
      <c r="P128" s="5">
        <v>1</v>
      </c>
      <c r="Q128" s="4" t="str">
        <f t="shared" si="6"/>
        <v>13</v>
      </c>
      <c r="R128" s="135"/>
      <c r="S128" s="135">
        <f t="shared" si="8"/>
        <v>5.1468206016058136E-3</v>
      </c>
      <c r="T128" s="135"/>
      <c r="U128" s="135">
        <f t="shared" si="9"/>
        <v>139872.43111538416</v>
      </c>
      <c r="V128">
        <v>130564.11037624213</v>
      </c>
    </row>
    <row r="129" spans="2:22">
      <c r="B129">
        <v>170</v>
      </c>
      <c r="D129" s="136" t="s">
        <v>1342</v>
      </c>
      <c r="E129" s="136"/>
      <c r="F129" s="136"/>
      <c r="G129" s="136" t="s">
        <v>1194</v>
      </c>
      <c r="H129" s="136" t="s">
        <v>1213</v>
      </c>
      <c r="I129" s="136"/>
      <c r="J129" s="137" t="str">
        <f>+VLOOKUP(P129,CATÁLOGO!D:E,2)</f>
        <v>1000 SERVICIOS PERSONALES</v>
      </c>
      <c r="K129" s="137" t="str">
        <f>+VLOOKUP(Q129,CATÁLOGO!G:H,2,FALSE)</f>
        <v>1300 REMUNERACIONES ADICIONALES Y ESPECIALES</v>
      </c>
      <c r="L129" s="142" t="str">
        <f>+VLOOKUP(O129,CATÁLOGO!J:K,2,FALSE)</f>
        <v>132 PRIMAS DE VACACIONES, DOMINICAL Y GRATIFICACION DE FIN DE AÑO</v>
      </c>
      <c r="M129" s="143">
        <f t="shared" si="7"/>
        <v>248860.45399523954</v>
      </c>
      <c r="N129" s="170">
        <v>248860.45399523954</v>
      </c>
      <c r="O129">
        <v>132</v>
      </c>
      <c r="P129" s="5">
        <v>1</v>
      </c>
      <c r="Q129" s="4" t="str">
        <f t="shared" si="6"/>
        <v>13</v>
      </c>
      <c r="R129" s="135"/>
      <c r="S129" s="135">
        <f t="shared" si="8"/>
        <v>9.1572020399865554E-3</v>
      </c>
      <c r="T129" s="135"/>
      <c r="U129" s="135">
        <f t="shared" si="9"/>
        <v>248860.45399523954</v>
      </c>
      <c r="V129">
        <v>232299.12803125978</v>
      </c>
    </row>
    <row r="130" spans="2:22">
      <c r="B130">
        <v>180</v>
      </c>
      <c r="D130" s="136" t="s">
        <v>1343</v>
      </c>
      <c r="E130" s="136"/>
      <c r="F130" s="136"/>
      <c r="G130" s="136" t="s">
        <v>1187</v>
      </c>
      <c r="H130" s="136" t="s">
        <v>1209</v>
      </c>
      <c r="I130" s="136"/>
      <c r="J130" s="137" t="str">
        <f>+VLOOKUP(P130,CATÁLOGO!D:E,2)</f>
        <v>1000 SERVICIOS PERSONALES</v>
      </c>
      <c r="K130" s="137" t="str">
        <f>+VLOOKUP(Q130,CATÁLOGO!G:H,2,FALSE)</f>
        <v>1300 REMUNERACIONES ADICIONALES Y ESPECIALES</v>
      </c>
      <c r="L130" s="142" t="str">
        <f>+VLOOKUP(O130,CATÁLOGO!J:K,2,FALSE)</f>
        <v>132 PRIMAS DE VACACIONES, DOMINICAL Y GRATIFICACION DE FIN DE AÑO</v>
      </c>
      <c r="M130" s="143">
        <f t="shared" si="7"/>
        <v>320576.19383272197</v>
      </c>
      <c r="N130" s="170">
        <v>320576.19383272197</v>
      </c>
      <c r="O130">
        <v>132</v>
      </c>
      <c r="P130" s="5">
        <v>1</v>
      </c>
      <c r="Q130" s="4" t="str">
        <f t="shared" si="6"/>
        <v>13</v>
      </c>
      <c r="R130" s="135"/>
      <c r="S130" s="135">
        <f t="shared" si="8"/>
        <v>1.1796092665620074E-2</v>
      </c>
      <c r="T130" s="135"/>
      <c r="U130" s="135">
        <f t="shared" si="9"/>
        <v>320576.19383272197</v>
      </c>
      <c r="V130">
        <v>299242.2825699175</v>
      </c>
    </row>
    <row r="131" spans="2:22">
      <c r="B131">
        <v>190</v>
      </c>
      <c r="D131" s="136" t="s">
        <v>1344</v>
      </c>
      <c r="E131" s="136"/>
      <c r="F131" s="136"/>
      <c r="G131" s="136" t="s">
        <v>1181</v>
      </c>
      <c r="H131" s="136" t="s">
        <v>1210</v>
      </c>
      <c r="I131" s="136"/>
      <c r="J131" s="137" t="str">
        <f>+VLOOKUP(P131,CATÁLOGO!D:E,2)</f>
        <v>1000 SERVICIOS PERSONALES</v>
      </c>
      <c r="K131" s="137" t="str">
        <f>+VLOOKUP(Q131,CATÁLOGO!G:H,2,FALSE)</f>
        <v>1300 REMUNERACIONES ADICIONALES Y ESPECIALES</v>
      </c>
      <c r="L131" s="142" t="str">
        <f>+VLOOKUP(O131,CATÁLOGO!J:K,2,FALSE)</f>
        <v>132 PRIMAS DE VACACIONES, DOMINICAL Y GRATIFICACION DE FIN DE AÑO</v>
      </c>
      <c r="M131" s="143">
        <f t="shared" si="7"/>
        <v>374216.38271631097</v>
      </c>
      <c r="N131" s="170">
        <v>374216.38271631097</v>
      </c>
      <c r="O131">
        <v>132</v>
      </c>
      <c r="P131" s="5">
        <v>1</v>
      </c>
      <c r="Q131" s="4" t="str">
        <f t="shared" ref="Q131:Q194" si="10">+MID(O131,1,2)</f>
        <v>13</v>
      </c>
      <c r="R131" s="135"/>
      <c r="S131" s="135">
        <f t="shared" si="8"/>
        <v>1.3769865674486566E-2</v>
      </c>
      <c r="T131" s="135"/>
      <c r="U131" s="135">
        <f t="shared" si="9"/>
        <v>374216.38271631097</v>
      </c>
      <c r="V131">
        <v>349312.78957513318</v>
      </c>
    </row>
    <row r="132" spans="2:22">
      <c r="B132">
        <v>200</v>
      </c>
      <c r="D132" s="136" t="s">
        <v>1345</v>
      </c>
      <c r="E132" s="136"/>
      <c r="F132" s="136"/>
      <c r="G132" s="136" t="s">
        <v>1181</v>
      </c>
      <c r="H132" s="136" t="s">
        <v>1213</v>
      </c>
      <c r="I132" s="136"/>
      <c r="J132" s="137" t="str">
        <f>+VLOOKUP(P132,CATÁLOGO!D:E,2)</f>
        <v>1000 SERVICIOS PERSONALES</v>
      </c>
      <c r="K132" s="137" t="str">
        <f>+VLOOKUP(Q132,CATÁLOGO!G:H,2,FALSE)</f>
        <v>1300 REMUNERACIONES ADICIONALES Y ESPECIALES</v>
      </c>
      <c r="L132" s="142" t="str">
        <f>+VLOOKUP(O132,CATÁLOGO!J:K,2,FALSE)</f>
        <v>132 PRIMAS DE VACACIONES, DOMINICAL Y GRATIFICACION DE FIN DE AÑO</v>
      </c>
      <c r="M132" s="143">
        <f t="shared" ref="M132:M195" si="11">+N132</f>
        <v>552236.67369122722</v>
      </c>
      <c r="N132" s="170">
        <v>552236.67369122722</v>
      </c>
      <c r="O132">
        <v>132</v>
      </c>
      <c r="P132" s="5">
        <v>1</v>
      </c>
      <c r="Q132" s="4" t="str">
        <f t="shared" si="10"/>
        <v>13</v>
      </c>
      <c r="R132" s="135"/>
      <c r="S132" s="135">
        <f t="shared" si="8"/>
        <v>2.0320395280551205E-2</v>
      </c>
      <c r="T132" s="135"/>
      <c r="U132" s="135">
        <f t="shared" si="9"/>
        <v>552236.67369122722</v>
      </c>
      <c r="V132">
        <v>515486.07143427199</v>
      </c>
    </row>
    <row r="133" spans="2:22">
      <c r="B133">
        <v>210</v>
      </c>
      <c r="D133" s="136" t="s">
        <v>1346</v>
      </c>
      <c r="E133" s="136"/>
      <c r="F133" s="136"/>
      <c r="G133" s="136" t="s">
        <v>1190</v>
      </c>
      <c r="H133" s="136" t="s">
        <v>1213</v>
      </c>
      <c r="I133" s="136"/>
      <c r="J133" s="137" t="str">
        <f>+VLOOKUP(P133,CATÁLOGO!D:E,2)</f>
        <v>1000 SERVICIOS PERSONALES</v>
      </c>
      <c r="K133" s="137" t="str">
        <f>+VLOOKUP(Q133,CATÁLOGO!G:H,2,FALSE)</f>
        <v>1300 REMUNERACIONES ADICIONALES Y ESPECIALES</v>
      </c>
      <c r="L133" s="142" t="str">
        <f>+VLOOKUP(O133,CATÁLOGO!J:K,2,FALSE)</f>
        <v>132 PRIMAS DE VACACIONES, DOMINICAL Y GRATIFICACION DE FIN DE AÑO</v>
      </c>
      <c r="M133" s="143">
        <f t="shared" si="11"/>
        <v>1249210.4946216368</v>
      </c>
      <c r="N133" s="170">
        <v>1249210.4946216368</v>
      </c>
      <c r="O133">
        <v>132</v>
      </c>
      <c r="P133" s="5">
        <v>1</v>
      </c>
      <c r="Q133" s="4" t="str">
        <f t="shared" si="10"/>
        <v>13</v>
      </c>
      <c r="R133" s="135"/>
      <c r="S133" s="135">
        <f t="shared" si="8"/>
        <v>4.5966615852676571E-2</v>
      </c>
      <c r="T133" s="135"/>
      <c r="U133" s="135">
        <f t="shared" si="9"/>
        <v>1249210.4946216368</v>
      </c>
      <c r="V133">
        <v>1166077.2291030861</v>
      </c>
    </row>
    <row r="134" spans="2:22">
      <c r="B134">
        <v>220</v>
      </c>
      <c r="D134" s="136" t="s">
        <v>1347</v>
      </c>
      <c r="E134" s="136"/>
      <c r="F134" s="136"/>
      <c r="G134" s="136" t="s">
        <v>1185</v>
      </c>
      <c r="H134" s="136" t="s">
        <v>1210</v>
      </c>
      <c r="I134" s="136"/>
      <c r="J134" s="137" t="str">
        <f>+VLOOKUP(P134,CATÁLOGO!D:E,2)</f>
        <v>1000 SERVICIOS PERSONALES</v>
      </c>
      <c r="K134" s="137" t="str">
        <f>+VLOOKUP(Q134,CATÁLOGO!G:H,2,FALSE)</f>
        <v>1300 REMUNERACIONES ADICIONALES Y ESPECIALES</v>
      </c>
      <c r="L134" s="142" t="str">
        <f>+VLOOKUP(O134,CATÁLOGO!J:K,2,FALSE)</f>
        <v>132 PRIMAS DE VACACIONES, DOMINICAL Y GRATIFICACION DE FIN DE AÑO</v>
      </c>
      <c r="M134" s="143">
        <f t="shared" si="11"/>
        <v>285868.95697090839</v>
      </c>
      <c r="N134" s="170">
        <v>285868.95697090839</v>
      </c>
      <c r="O134">
        <v>132</v>
      </c>
      <c r="P134" s="5">
        <v>1</v>
      </c>
      <c r="Q134" s="4" t="str">
        <f t="shared" si="10"/>
        <v>13</v>
      </c>
      <c r="R134" s="135"/>
      <c r="S134" s="135">
        <f t="shared" si="8"/>
        <v>1.0518986660664479E-2</v>
      </c>
      <c r="T134" s="135"/>
      <c r="U134" s="135">
        <f t="shared" si="9"/>
        <v>285868.95697090839</v>
      </c>
      <c r="V134">
        <v>266844.7652868866</v>
      </c>
    </row>
    <row r="135" spans="2:22">
      <c r="B135">
        <v>230</v>
      </c>
      <c r="D135" s="136" t="s">
        <v>1348</v>
      </c>
      <c r="E135" s="136"/>
      <c r="F135" s="136"/>
      <c r="G135" s="136" t="s">
        <v>1195</v>
      </c>
      <c r="H135" s="136" t="s">
        <v>1214</v>
      </c>
      <c r="I135" s="136"/>
      <c r="J135" s="137" t="str">
        <f>+VLOOKUP(P135,CATÁLOGO!D:E,2)</f>
        <v>1000 SERVICIOS PERSONALES</v>
      </c>
      <c r="K135" s="137" t="str">
        <f>+VLOOKUP(Q135,CATÁLOGO!G:H,2,FALSE)</f>
        <v>1300 REMUNERACIONES ADICIONALES Y ESPECIALES</v>
      </c>
      <c r="L135" s="142" t="str">
        <f>+VLOOKUP(O135,CATÁLOGO!J:K,2,FALSE)</f>
        <v>132 PRIMAS DE VACACIONES, DOMINICAL Y GRATIFICACION DE FIN DE AÑO</v>
      </c>
      <c r="M135" s="143">
        <f t="shared" si="11"/>
        <v>707107.03285458125</v>
      </c>
      <c r="N135" s="170">
        <v>707107.03285458125</v>
      </c>
      <c r="O135">
        <v>132</v>
      </c>
      <c r="P135" s="5">
        <v>1</v>
      </c>
      <c r="Q135" s="4" t="str">
        <f t="shared" si="10"/>
        <v>13</v>
      </c>
      <c r="R135" s="135"/>
      <c r="S135" s="135">
        <f t="shared" si="8"/>
        <v>2.6019087644470321E-2</v>
      </c>
      <c r="T135" s="135"/>
      <c r="U135" s="135">
        <f t="shared" si="9"/>
        <v>707107.03285458125</v>
      </c>
      <c r="V135">
        <v>660050.01807170501</v>
      </c>
    </row>
    <row r="136" spans="2:22">
      <c r="B136">
        <v>240</v>
      </c>
      <c r="D136" s="136" t="s">
        <v>1349</v>
      </c>
      <c r="E136" s="136"/>
      <c r="F136" s="136"/>
      <c r="G136" s="136" t="s">
        <v>1178</v>
      </c>
      <c r="H136" s="136" t="s">
        <v>1211</v>
      </c>
      <c r="I136" s="136"/>
      <c r="J136" s="137" t="str">
        <f>+VLOOKUP(P136,CATÁLOGO!D:E,2)</f>
        <v>1000 SERVICIOS PERSONALES</v>
      </c>
      <c r="K136" s="137" t="str">
        <f>+VLOOKUP(Q136,CATÁLOGO!G:H,2,FALSE)</f>
        <v>1300 REMUNERACIONES ADICIONALES Y ESPECIALES</v>
      </c>
      <c r="L136" s="142" t="str">
        <f>+VLOOKUP(O136,CATÁLOGO!J:K,2,FALSE)</f>
        <v>132 PRIMAS DE VACACIONES, DOMINICAL Y GRATIFICACION DE FIN DE AÑO</v>
      </c>
      <c r="M136" s="143">
        <f t="shared" si="11"/>
        <v>304437.36421964719</v>
      </c>
      <c r="N136" s="170">
        <v>304437.36421964719</v>
      </c>
      <c r="O136">
        <v>132</v>
      </c>
      <c r="P136" s="5">
        <v>1</v>
      </c>
      <c r="Q136" s="4" t="str">
        <f t="shared" si="10"/>
        <v>13</v>
      </c>
      <c r="R136" s="135"/>
      <c r="S136" s="135">
        <f t="shared" si="8"/>
        <v>1.1202239680610768E-2</v>
      </c>
      <c r="T136" s="135"/>
      <c r="U136" s="135">
        <f t="shared" si="9"/>
        <v>304437.36421964719</v>
      </c>
      <c r="V136">
        <v>284177.47019665851</v>
      </c>
    </row>
    <row r="137" spans="2:22">
      <c r="B137">
        <v>250</v>
      </c>
      <c r="D137" s="136" t="s">
        <v>1350</v>
      </c>
      <c r="E137" s="136"/>
      <c r="F137" s="136"/>
      <c r="G137" s="136" t="s">
        <v>1177</v>
      </c>
      <c r="H137" s="136" t="s">
        <v>1209</v>
      </c>
      <c r="I137" s="136"/>
      <c r="J137" s="137" t="str">
        <f>+VLOOKUP(P137,CATÁLOGO!D:E,2)</f>
        <v>1000 SERVICIOS PERSONALES</v>
      </c>
      <c r="K137" s="137" t="str">
        <f>+VLOOKUP(Q137,CATÁLOGO!G:H,2,FALSE)</f>
        <v>1300 REMUNERACIONES ADICIONALES Y ESPECIALES</v>
      </c>
      <c r="L137" s="142" t="str">
        <f>+VLOOKUP(O137,CATÁLOGO!J:K,2,FALSE)</f>
        <v>132 PRIMAS DE VACACIONES, DOMINICAL Y GRATIFICACION DE FIN DE AÑO</v>
      </c>
      <c r="M137" s="143">
        <f t="shared" si="11"/>
        <v>416497.80957857933</v>
      </c>
      <c r="N137" s="170">
        <v>416497.80957857933</v>
      </c>
      <c r="O137">
        <v>132</v>
      </c>
      <c r="P137" s="5">
        <v>1</v>
      </c>
      <c r="Q137" s="4" t="str">
        <f t="shared" si="10"/>
        <v>13</v>
      </c>
      <c r="R137" s="135"/>
      <c r="S137" s="135">
        <f t="shared" si="8"/>
        <v>1.532567561576439E-2</v>
      </c>
      <c r="T137" s="135"/>
      <c r="U137" s="135">
        <f t="shared" si="9"/>
        <v>416497.80957857933</v>
      </c>
      <c r="V137">
        <v>388780.44477843965</v>
      </c>
    </row>
    <row r="138" spans="2:22">
      <c r="B138">
        <v>260</v>
      </c>
      <c r="D138" s="136" t="s">
        <v>1351</v>
      </c>
      <c r="E138" s="136"/>
      <c r="F138" s="136"/>
      <c r="G138" s="136" t="s">
        <v>1194</v>
      </c>
      <c r="H138" s="136" t="s">
        <v>1210</v>
      </c>
      <c r="I138" s="136"/>
      <c r="J138" s="137" t="str">
        <f>+VLOOKUP(P138,CATÁLOGO!D:E,2)</f>
        <v>1000 SERVICIOS PERSONALES</v>
      </c>
      <c r="K138" s="137" t="str">
        <f>+VLOOKUP(Q138,CATÁLOGO!G:H,2,FALSE)</f>
        <v>1300 REMUNERACIONES ADICIONALES Y ESPECIALES</v>
      </c>
      <c r="L138" s="142" t="str">
        <f>+VLOOKUP(O138,CATÁLOGO!J:K,2,FALSE)</f>
        <v>132 PRIMAS DE VACACIONES, DOMINICAL Y GRATIFICACION DE FIN DE AÑO</v>
      </c>
      <c r="M138" s="143">
        <f t="shared" si="11"/>
        <v>108803.02155647689</v>
      </c>
      <c r="N138" s="170">
        <v>108803.02155647689</v>
      </c>
      <c r="O138">
        <v>132</v>
      </c>
      <c r="P138" s="5">
        <v>1</v>
      </c>
      <c r="Q138" s="4" t="str">
        <f t="shared" si="10"/>
        <v>13</v>
      </c>
      <c r="R138" s="135"/>
      <c r="S138" s="135">
        <f t="shared" si="8"/>
        <v>4.0035740309817573E-3</v>
      </c>
      <c r="T138" s="135"/>
      <c r="U138" s="135">
        <f t="shared" si="9"/>
        <v>108803.02155647689</v>
      </c>
      <c r="V138">
        <v>101562.32791900082</v>
      </c>
    </row>
    <row r="139" spans="2:22">
      <c r="B139">
        <v>270</v>
      </c>
      <c r="D139" s="136" t="s">
        <v>1352</v>
      </c>
      <c r="E139" s="136"/>
      <c r="F139" s="136"/>
      <c r="G139" s="136" t="s">
        <v>1194</v>
      </c>
      <c r="H139" s="136" t="s">
        <v>1210</v>
      </c>
      <c r="I139" s="136"/>
      <c r="J139" s="137" t="str">
        <f>+VLOOKUP(P139,CATÁLOGO!D:E,2)</f>
        <v>1000 SERVICIOS PERSONALES</v>
      </c>
      <c r="K139" s="137" t="str">
        <f>+VLOOKUP(Q139,CATÁLOGO!G:H,2,FALSE)</f>
        <v>1300 REMUNERACIONES ADICIONALES Y ESPECIALES</v>
      </c>
      <c r="L139" s="142" t="str">
        <f>+VLOOKUP(O139,CATÁLOGO!J:K,2,FALSE)</f>
        <v>132 PRIMAS DE VACACIONES, DOMINICAL Y GRATIFICACION DE FIN DE AÑO</v>
      </c>
      <c r="M139" s="143">
        <f t="shared" si="11"/>
        <v>114946.68225901152</v>
      </c>
      <c r="N139" s="170">
        <v>114946.68225901152</v>
      </c>
      <c r="O139">
        <v>132</v>
      </c>
      <c r="P139" s="5">
        <v>1</v>
      </c>
      <c r="Q139" s="4" t="str">
        <f t="shared" si="10"/>
        <v>13</v>
      </c>
      <c r="R139" s="135"/>
      <c r="S139" s="135">
        <f t="shared" si="8"/>
        <v>4.2296394480259274E-3</v>
      </c>
      <c r="T139" s="135"/>
      <c r="U139" s="135">
        <f t="shared" si="9"/>
        <v>114946.68225901152</v>
      </c>
      <c r="V139">
        <v>107297.13632751565</v>
      </c>
    </row>
    <row r="140" spans="2:22">
      <c r="B140">
        <v>280</v>
      </c>
      <c r="D140" s="136" t="s">
        <v>1353</v>
      </c>
      <c r="E140" s="136"/>
      <c r="F140" s="136"/>
      <c r="G140" s="136" t="s">
        <v>1194</v>
      </c>
      <c r="H140" s="136" t="s">
        <v>1210</v>
      </c>
      <c r="I140" s="136"/>
      <c r="J140" s="137" t="str">
        <f>+VLOOKUP(P140,CATÁLOGO!D:E,2)</f>
        <v>1000 SERVICIOS PERSONALES</v>
      </c>
      <c r="K140" s="137" t="str">
        <f>+VLOOKUP(Q140,CATÁLOGO!G:H,2,FALSE)</f>
        <v>1300 REMUNERACIONES ADICIONALES Y ESPECIALES</v>
      </c>
      <c r="L140" s="142" t="str">
        <f>+VLOOKUP(O140,CATÁLOGO!J:K,2,FALSE)</f>
        <v>132 PRIMAS DE VACACIONES, DOMINICAL Y GRATIFICACION DE FIN DE AÑO</v>
      </c>
      <c r="M140" s="143">
        <f t="shared" si="11"/>
        <v>149212.44922195296</v>
      </c>
      <c r="N140" s="170">
        <v>149212.44922195296</v>
      </c>
      <c r="O140">
        <v>132</v>
      </c>
      <c r="P140" s="5">
        <v>1</v>
      </c>
      <c r="Q140" s="4" t="str">
        <f t="shared" si="10"/>
        <v>13</v>
      </c>
      <c r="R140" s="135"/>
      <c r="S140" s="135">
        <f t="shared" si="8"/>
        <v>5.4905008910447273E-3</v>
      </c>
      <c r="T140" s="135"/>
      <c r="U140" s="135">
        <f t="shared" si="9"/>
        <v>149212.44922195296</v>
      </c>
      <c r="V140">
        <v>139282.56293517549</v>
      </c>
    </row>
    <row r="141" spans="2:22">
      <c r="B141">
        <v>290</v>
      </c>
      <c r="D141" s="136" t="s">
        <v>1354</v>
      </c>
      <c r="E141" s="136"/>
      <c r="F141" s="136"/>
      <c r="G141" s="136" t="s">
        <v>1194</v>
      </c>
      <c r="H141" s="136" t="s">
        <v>1210</v>
      </c>
      <c r="I141" s="136"/>
      <c r="J141" s="137" t="str">
        <f>+VLOOKUP(P141,CATÁLOGO!D:E,2)</f>
        <v>1000 SERVICIOS PERSONALES</v>
      </c>
      <c r="K141" s="137" t="str">
        <f>+VLOOKUP(Q141,CATÁLOGO!G:H,2,FALSE)</f>
        <v>1300 REMUNERACIONES ADICIONALES Y ESPECIALES</v>
      </c>
      <c r="L141" s="142" t="str">
        <f>+VLOOKUP(O141,CATÁLOGO!J:K,2,FALSE)</f>
        <v>132 PRIMAS DE VACACIONES, DOMINICAL Y GRATIFICACION DE FIN DE AÑO</v>
      </c>
      <c r="M141" s="143">
        <f t="shared" si="11"/>
        <v>219249.73842222564</v>
      </c>
      <c r="N141" s="170">
        <v>219249.73842222564</v>
      </c>
      <c r="O141">
        <v>132</v>
      </c>
      <c r="P141" s="5">
        <v>1</v>
      </c>
      <c r="Q141" s="4" t="str">
        <f t="shared" si="10"/>
        <v>13</v>
      </c>
      <c r="R141" s="135"/>
      <c r="S141" s="135">
        <f t="shared" si="8"/>
        <v>8.0676303515259552E-3</v>
      </c>
      <c r="T141" s="135"/>
      <c r="U141" s="135">
        <f t="shared" si="9"/>
        <v>219249.73842222564</v>
      </c>
      <c r="V141">
        <v>204658.96545193586</v>
      </c>
    </row>
    <row r="142" spans="2:22">
      <c r="B142">
        <v>300</v>
      </c>
      <c r="D142" s="136" t="s">
        <v>1355</v>
      </c>
      <c r="E142" s="136"/>
      <c r="F142" s="136"/>
      <c r="G142" s="136" t="s">
        <v>1194</v>
      </c>
      <c r="H142" s="136" t="s">
        <v>1210</v>
      </c>
      <c r="I142" s="136"/>
      <c r="J142" s="137" t="str">
        <f>+VLOOKUP(P142,CATÁLOGO!D:E,2)</f>
        <v>1000 SERVICIOS PERSONALES</v>
      </c>
      <c r="K142" s="137" t="str">
        <f>+VLOOKUP(Q142,CATÁLOGO!G:H,2,FALSE)</f>
        <v>1300 REMUNERACIONES ADICIONALES Y ESPECIALES</v>
      </c>
      <c r="L142" s="142" t="str">
        <f>+VLOOKUP(O142,CATÁLOGO!J:K,2,FALSE)</f>
        <v>132 PRIMAS DE VACACIONES, DOMINICAL Y GRATIFICACION DE FIN DE AÑO</v>
      </c>
      <c r="M142" s="143">
        <f t="shared" si="11"/>
        <v>159294.73815452374</v>
      </c>
      <c r="N142" s="170">
        <v>159294.73815452374</v>
      </c>
      <c r="O142">
        <v>132</v>
      </c>
      <c r="P142" s="5">
        <v>1</v>
      </c>
      <c r="Q142" s="4" t="str">
        <f t="shared" si="10"/>
        <v>13</v>
      </c>
      <c r="R142" s="135"/>
      <c r="S142" s="135">
        <f t="shared" si="8"/>
        <v>5.8614941738217375E-3</v>
      </c>
      <c r="T142" s="135"/>
      <c r="U142" s="135">
        <f t="shared" si="9"/>
        <v>159294.73815452374</v>
      </c>
      <c r="V142">
        <v>148693.88920254711</v>
      </c>
    </row>
    <row r="143" spans="2:22">
      <c r="B143">
        <v>310</v>
      </c>
      <c r="D143" s="136" t="s">
        <v>1356</v>
      </c>
      <c r="E143" s="136"/>
      <c r="F143" s="136"/>
      <c r="G143" s="136" t="s">
        <v>1183</v>
      </c>
      <c r="H143" s="136" t="s">
        <v>1210</v>
      </c>
      <c r="I143" s="136"/>
      <c r="J143" s="137" t="str">
        <f>+VLOOKUP(P143,CATÁLOGO!D:E,2)</f>
        <v>1000 SERVICIOS PERSONALES</v>
      </c>
      <c r="K143" s="137" t="str">
        <f>+VLOOKUP(Q143,CATÁLOGO!G:H,2,FALSE)</f>
        <v>1300 REMUNERACIONES ADICIONALES Y ESPECIALES</v>
      </c>
      <c r="L143" s="142" t="str">
        <f>+VLOOKUP(O143,CATÁLOGO!J:K,2,FALSE)</f>
        <v>132 PRIMAS DE VACACIONES, DOMINICAL Y GRATIFICACION DE FIN DE AÑO</v>
      </c>
      <c r="M143" s="143">
        <f t="shared" si="11"/>
        <v>2211558.1328720935</v>
      </c>
      <c r="N143" s="170">
        <v>2211558.1328720935</v>
      </c>
      <c r="O143">
        <v>132</v>
      </c>
      <c r="P143" s="5">
        <v>1</v>
      </c>
      <c r="Q143" s="4" t="str">
        <f t="shared" si="10"/>
        <v>13</v>
      </c>
      <c r="R143" s="135"/>
      <c r="S143" s="135">
        <f t="shared" si="8"/>
        <v>8.1377672992080083E-2</v>
      </c>
      <c r="T143" s="135"/>
      <c r="U143" s="135">
        <f t="shared" si="9"/>
        <v>2211558.1328720935</v>
      </c>
      <c r="V143">
        <v>2064381.9361771944</v>
      </c>
    </row>
    <row r="144" spans="2:22">
      <c r="B144">
        <v>320</v>
      </c>
      <c r="D144" s="136" t="s">
        <v>1357</v>
      </c>
      <c r="E144" s="136"/>
      <c r="F144" s="136"/>
      <c r="G144" s="136" t="s">
        <v>1194</v>
      </c>
      <c r="H144" s="136" t="s">
        <v>1210</v>
      </c>
      <c r="I144" s="136"/>
      <c r="J144" s="137" t="str">
        <f>+VLOOKUP(P144,CATÁLOGO!D:E,2)</f>
        <v>1000 SERVICIOS PERSONALES</v>
      </c>
      <c r="K144" s="137" t="str">
        <f>+VLOOKUP(Q144,CATÁLOGO!G:H,2,FALSE)</f>
        <v>1300 REMUNERACIONES ADICIONALES Y ESPECIALES</v>
      </c>
      <c r="L144" s="142" t="str">
        <f>+VLOOKUP(O144,CATÁLOGO!J:K,2,FALSE)</f>
        <v>132 PRIMAS DE VACACIONES, DOMINICAL Y GRATIFICACION DE FIN DE AÑO</v>
      </c>
      <c r="M144" s="143">
        <f t="shared" si="11"/>
        <v>1025084.0430513024</v>
      </c>
      <c r="N144" s="170">
        <v>1025084.0430513024</v>
      </c>
      <c r="O144">
        <v>132</v>
      </c>
      <c r="P144" s="5">
        <v>1</v>
      </c>
      <c r="Q144" s="4" t="str">
        <f t="shared" si="10"/>
        <v>13</v>
      </c>
      <c r="R144" s="135"/>
      <c r="S144" s="135">
        <f t="shared" si="8"/>
        <v>3.7719539362274949E-2</v>
      </c>
      <c r="T144" s="135"/>
      <c r="U144" s="135">
        <f t="shared" si="9"/>
        <v>1025084.0430513024</v>
      </c>
      <c r="V144">
        <v>956866.08915424964</v>
      </c>
    </row>
    <row r="145" spans="2:22">
      <c r="B145">
        <v>330</v>
      </c>
      <c r="D145" s="136" t="s">
        <v>1358</v>
      </c>
      <c r="E145" s="136"/>
      <c r="F145" s="136"/>
      <c r="G145" s="136" t="s">
        <v>1194</v>
      </c>
      <c r="H145" s="136" t="s">
        <v>1210</v>
      </c>
      <c r="I145" s="136"/>
      <c r="J145" s="137" t="str">
        <f>+VLOOKUP(P145,CATÁLOGO!D:E,2)</f>
        <v>1000 SERVICIOS PERSONALES</v>
      </c>
      <c r="K145" s="137" t="str">
        <f>+VLOOKUP(Q145,CATÁLOGO!G:H,2,FALSE)</f>
        <v>1300 REMUNERACIONES ADICIONALES Y ESPECIALES</v>
      </c>
      <c r="L145" s="142" t="str">
        <f>+VLOOKUP(O145,CATÁLOGO!J:K,2,FALSE)</f>
        <v>132 PRIMAS DE VACACIONES, DOMINICAL Y GRATIFICACION DE FIN DE AÑO</v>
      </c>
      <c r="M145" s="143">
        <f t="shared" si="11"/>
        <v>634914.39842841728</v>
      </c>
      <c r="N145" s="170">
        <v>634914.39842841728</v>
      </c>
      <c r="O145">
        <v>132</v>
      </c>
      <c r="P145" s="5">
        <v>1</v>
      </c>
      <c r="Q145" s="4" t="str">
        <f t="shared" si="10"/>
        <v>13</v>
      </c>
      <c r="R145" s="135"/>
      <c r="S145" s="135">
        <f t="shared" si="8"/>
        <v>2.3362648951113608E-2</v>
      </c>
      <c r="T145" s="135"/>
      <c r="U145" s="135">
        <f t="shared" si="9"/>
        <v>634914.39842841728</v>
      </c>
      <c r="V145">
        <v>592661.70563296694</v>
      </c>
    </row>
    <row r="146" spans="2:22">
      <c r="B146">
        <v>340</v>
      </c>
      <c r="D146" s="136" t="s">
        <v>1359</v>
      </c>
      <c r="E146" s="136"/>
      <c r="F146" s="136"/>
      <c r="G146" s="136" t="s">
        <v>1194</v>
      </c>
      <c r="H146" s="136" t="s">
        <v>1210</v>
      </c>
      <c r="I146" s="136"/>
      <c r="J146" s="137" t="str">
        <f>+VLOOKUP(P146,CATÁLOGO!D:E,2)</f>
        <v>1000 SERVICIOS PERSONALES</v>
      </c>
      <c r="K146" s="137" t="str">
        <f>+VLOOKUP(Q146,CATÁLOGO!G:H,2,FALSE)</f>
        <v>1300 REMUNERACIONES ADICIONALES Y ESPECIALES</v>
      </c>
      <c r="L146" s="142" t="str">
        <f>+VLOOKUP(O146,CATÁLOGO!J:K,2,FALSE)</f>
        <v>132 PRIMAS DE VACACIONES, DOMINICAL Y GRATIFICACION DE FIN DE AÑO</v>
      </c>
      <c r="M146" s="143">
        <f t="shared" si="11"/>
        <v>190713.7090784233</v>
      </c>
      <c r="N146" s="170">
        <v>190713.7090784233</v>
      </c>
      <c r="O146">
        <v>132</v>
      </c>
      <c r="P146" s="5">
        <v>1</v>
      </c>
      <c r="Q146" s="4" t="str">
        <f t="shared" si="10"/>
        <v>13</v>
      </c>
      <c r="R146" s="135"/>
      <c r="S146" s="135">
        <f t="shared" si="8"/>
        <v>7.0176033909338902E-3</v>
      </c>
      <c r="T146" s="135"/>
      <c r="U146" s="135">
        <f t="shared" si="9"/>
        <v>190713.7090784233</v>
      </c>
      <c r="V146">
        <v>178021.97018965718</v>
      </c>
    </row>
    <row r="147" spans="2:22">
      <c r="B147">
        <v>350</v>
      </c>
      <c r="D147" s="136" t="s">
        <v>1360</v>
      </c>
      <c r="E147" s="136"/>
      <c r="F147" s="136"/>
      <c r="G147" s="136" t="s">
        <v>1179</v>
      </c>
      <c r="H147" s="136" t="s">
        <v>1210</v>
      </c>
      <c r="I147" s="136"/>
      <c r="J147" s="137" t="str">
        <f>+VLOOKUP(P147,CATÁLOGO!D:E,2)</f>
        <v>1000 SERVICIOS PERSONALES</v>
      </c>
      <c r="K147" s="137" t="str">
        <f>+VLOOKUP(Q147,CATÁLOGO!G:H,2,FALSE)</f>
        <v>1300 REMUNERACIONES ADICIONALES Y ESPECIALES</v>
      </c>
      <c r="L147" s="142" t="str">
        <f>+VLOOKUP(O147,CATÁLOGO!J:K,2,FALSE)</f>
        <v>132 PRIMAS DE VACACIONES, DOMINICAL Y GRATIFICACION DE FIN DE AÑO</v>
      </c>
      <c r="M147" s="143">
        <f t="shared" si="11"/>
        <v>5957941.5657831002</v>
      </c>
      <c r="N147" s="170">
        <v>5957941.5657831002</v>
      </c>
      <c r="O147">
        <v>132</v>
      </c>
      <c r="P147" s="5">
        <v>1</v>
      </c>
      <c r="Q147" s="4" t="str">
        <f t="shared" si="10"/>
        <v>13</v>
      </c>
      <c r="R147" s="135"/>
      <c r="S147" s="135">
        <f t="shared" si="8"/>
        <v>0.21923159660133601</v>
      </c>
      <c r="T147" s="135"/>
      <c r="U147" s="135">
        <f t="shared" si="9"/>
        <v>5957941.5657831002</v>
      </c>
      <c r="V147">
        <v>5561448.6286322037</v>
      </c>
    </row>
    <row r="148" spans="2:22">
      <c r="B148">
        <v>360</v>
      </c>
      <c r="D148" s="136" t="s">
        <v>1361</v>
      </c>
      <c r="E148" s="136"/>
      <c r="F148" s="136"/>
      <c r="G148" s="136" t="s">
        <v>1182</v>
      </c>
      <c r="H148" s="136" t="s">
        <v>1210</v>
      </c>
      <c r="I148" s="136"/>
      <c r="J148" s="137" t="str">
        <f>+VLOOKUP(P148,CATÁLOGO!D:E,2)</f>
        <v>1000 SERVICIOS PERSONALES</v>
      </c>
      <c r="K148" s="137" t="str">
        <f>+VLOOKUP(Q148,CATÁLOGO!G:H,2,FALSE)</f>
        <v>1300 REMUNERACIONES ADICIONALES Y ESPECIALES</v>
      </c>
      <c r="L148" s="142" t="str">
        <f>+VLOOKUP(O148,CATÁLOGO!J:K,2,FALSE)</f>
        <v>132 PRIMAS DE VACACIONES, DOMINICAL Y GRATIFICACION DE FIN DE AÑO</v>
      </c>
      <c r="M148" s="143">
        <f t="shared" si="11"/>
        <v>560016.04884995171</v>
      </c>
      <c r="N148" s="170">
        <v>560016.04884995171</v>
      </c>
      <c r="O148">
        <v>132</v>
      </c>
      <c r="P148" s="5">
        <v>1</v>
      </c>
      <c r="Q148" s="4" t="str">
        <f t="shared" si="10"/>
        <v>13</v>
      </c>
      <c r="R148" s="135"/>
      <c r="S148" s="135">
        <f t="shared" si="8"/>
        <v>2.0606649319429775E-2</v>
      </c>
      <c r="T148" s="135"/>
      <c r="U148" s="135">
        <f t="shared" si="9"/>
        <v>560016.04884995171</v>
      </c>
      <c r="V148">
        <v>522747.73971859616</v>
      </c>
    </row>
    <row r="149" spans="2:22">
      <c r="B149">
        <v>371</v>
      </c>
      <c r="D149" s="136" t="s">
        <v>1363</v>
      </c>
      <c r="E149" s="136"/>
      <c r="F149" s="136"/>
      <c r="G149" s="136" t="s">
        <v>1196</v>
      </c>
      <c r="H149" s="136" t="s">
        <v>1210</v>
      </c>
      <c r="I149" s="136"/>
      <c r="J149" s="137" t="str">
        <f>+VLOOKUP(P149,CATÁLOGO!D:E,2)</f>
        <v>1000 SERVICIOS PERSONALES</v>
      </c>
      <c r="K149" s="137" t="str">
        <f>+VLOOKUP(Q149,CATÁLOGO!G:H,2,FALSE)</f>
        <v>1300 REMUNERACIONES ADICIONALES Y ESPECIALES</v>
      </c>
      <c r="L149" s="142" t="str">
        <f>+VLOOKUP(O149,CATÁLOGO!J:K,2,FALSE)</f>
        <v>132 PRIMAS DE VACACIONES, DOMINICAL Y GRATIFICACION DE FIN DE AÑO</v>
      </c>
      <c r="M149" s="143">
        <f t="shared" si="11"/>
        <v>567248.45238099748</v>
      </c>
      <c r="N149" s="170">
        <v>567248.45238099748</v>
      </c>
      <c r="O149">
        <v>132</v>
      </c>
      <c r="P149" s="5">
        <v>1</v>
      </c>
      <c r="Q149" s="4" t="str">
        <f t="shared" si="10"/>
        <v>13</v>
      </c>
      <c r="R149" s="135"/>
      <c r="S149" s="135">
        <f t="shared" si="8"/>
        <v>2.0872776698469941E-2</v>
      </c>
      <c r="T149" s="135"/>
      <c r="U149" s="135">
        <f t="shared" si="9"/>
        <v>567248.45238099748</v>
      </c>
      <c r="V149">
        <v>529498.83659582143</v>
      </c>
    </row>
    <row r="150" spans="2:22">
      <c r="B150">
        <v>381</v>
      </c>
      <c r="D150" s="136" t="s">
        <v>1364</v>
      </c>
      <c r="E150" s="136"/>
      <c r="F150" s="136"/>
      <c r="G150" s="136" t="s">
        <v>1180</v>
      </c>
      <c r="H150" s="136" t="s">
        <v>1210</v>
      </c>
      <c r="I150" s="136"/>
      <c r="J150" s="137" t="str">
        <f>+VLOOKUP(P150,CATÁLOGO!D:E,2)</f>
        <v>1000 SERVICIOS PERSONALES</v>
      </c>
      <c r="K150" s="137" t="str">
        <f>+VLOOKUP(Q150,CATÁLOGO!G:H,2,FALSE)</f>
        <v>1300 REMUNERACIONES ADICIONALES Y ESPECIALES</v>
      </c>
      <c r="L150" s="142" t="str">
        <f>+VLOOKUP(O150,CATÁLOGO!J:K,2,FALSE)</f>
        <v>132 PRIMAS DE VACACIONES, DOMINICAL Y GRATIFICACION DE FIN DE AÑO</v>
      </c>
      <c r="M150" s="143">
        <f t="shared" si="11"/>
        <v>513564.65199701831</v>
      </c>
      <c r="N150" s="170">
        <v>513564.65199701831</v>
      </c>
      <c r="O150">
        <v>132</v>
      </c>
      <c r="P150" s="5">
        <v>1</v>
      </c>
      <c r="Q150" s="4" t="str">
        <f t="shared" si="10"/>
        <v>13</v>
      </c>
      <c r="R150" s="135"/>
      <c r="S150" s="135">
        <f t="shared" si="8"/>
        <v>1.8897398937567002E-2</v>
      </c>
      <c r="T150" s="135"/>
      <c r="U150" s="135">
        <f t="shared" si="9"/>
        <v>513564.65199701831</v>
      </c>
      <c r="V150">
        <v>479387.62037646538</v>
      </c>
    </row>
    <row r="151" spans="2:22">
      <c r="B151">
        <v>391</v>
      </c>
      <c r="D151" s="136" t="s">
        <v>1365</v>
      </c>
      <c r="E151" s="136"/>
      <c r="F151" s="136"/>
      <c r="G151" s="136" t="s">
        <v>1194</v>
      </c>
      <c r="H151" s="136" t="s">
        <v>1210</v>
      </c>
      <c r="I151" s="136"/>
      <c r="J151" s="137" t="str">
        <f>+VLOOKUP(P151,CATÁLOGO!D:E,2)</f>
        <v>1000 SERVICIOS PERSONALES</v>
      </c>
      <c r="K151" s="137" t="str">
        <f>+VLOOKUP(Q151,CATÁLOGO!G:H,2,FALSE)</f>
        <v>1300 REMUNERACIONES ADICIONALES Y ESPECIALES</v>
      </c>
      <c r="L151" s="142" t="str">
        <f>+VLOOKUP(O151,CATÁLOGO!J:K,2,FALSE)</f>
        <v>132 PRIMAS DE VACACIONES, DOMINICAL Y GRATIFICACION DE FIN DE AÑO</v>
      </c>
      <c r="M151" s="143">
        <f t="shared" si="11"/>
        <v>327743.82373036642</v>
      </c>
      <c r="N151" s="170">
        <v>327743.82373036642</v>
      </c>
      <c r="O151">
        <v>132</v>
      </c>
      <c r="P151" s="5">
        <v>1</v>
      </c>
      <c r="Q151" s="4" t="str">
        <f t="shared" si="10"/>
        <v>13</v>
      </c>
      <c r="R151" s="135"/>
      <c r="S151" s="135">
        <f t="shared" si="8"/>
        <v>1.2059836599486859E-2</v>
      </c>
      <c r="T151" s="135"/>
      <c r="U151" s="135">
        <f t="shared" si="9"/>
        <v>327743.82373036642</v>
      </c>
      <c r="V151">
        <v>305932.9164112648</v>
      </c>
    </row>
    <row r="152" spans="2:22">
      <c r="B152">
        <v>401</v>
      </c>
      <c r="D152" s="136" t="s">
        <v>1366</v>
      </c>
      <c r="E152" s="136"/>
      <c r="F152" s="136"/>
      <c r="G152" s="136" t="s">
        <v>1184</v>
      </c>
      <c r="H152" s="136" t="s">
        <v>1217</v>
      </c>
      <c r="I152" s="136"/>
      <c r="J152" s="137" t="str">
        <f>+VLOOKUP(P152,CATÁLOGO!D:E,2)</f>
        <v>1000 SERVICIOS PERSONALES</v>
      </c>
      <c r="K152" s="137" t="str">
        <f>+VLOOKUP(Q152,CATÁLOGO!G:H,2,FALSE)</f>
        <v>1300 REMUNERACIONES ADICIONALES Y ESPECIALES</v>
      </c>
      <c r="L152" s="142" t="str">
        <f>+VLOOKUP(O152,CATÁLOGO!J:K,2,FALSE)</f>
        <v>132 PRIMAS DE VACACIONES, DOMINICAL Y GRATIFICACION DE FIN DE AÑO</v>
      </c>
      <c r="M152" s="143">
        <f t="shared" si="11"/>
        <v>207447.60139516799</v>
      </c>
      <c r="N152" s="170">
        <v>207447.60139516799</v>
      </c>
      <c r="O152">
        <v>132</v>
      </c>
      <c r="P152" s="5">
        <v>1</v>
      </c>
      <c r="Q152" s="4" t="str">
        <f t="shared" si="10"/>
        <v>13</v>
      </c>
      <c r="R152" s="135"/>
      <c r="S152" s="135">
        <f t="shared" si="8"/>
        <v>7.633352620671858E-3</v>
      </c>
      <c r="T152" s="135"/>
      <c r="U152" s="135">
        <f t="shared" si="9"/>
        <v>207447.60139516799</v>
      </c>
      <c r="V152">
        <v>193642.24465007085</v>
      </c>
    </row>
    <row r="153" spans="2:22">
      <c r="B153">
        <v>411</v>
      </c>
      <c r="D153" s="136" t="s">
        <v>1367</v>
      </c>
      <c r="E153" s="136"/>
      <c r="F153" s="136"/>
      <c r="G153" s="136" t="s">
        <v>1189</v>
      </c>
      <c r="H153" s="136" t="s">
        <v>1210</v>
      </c>
      <c r="I153" s="136"/>
      <c r="J153" s="137" t="str">
        <f>+VLOOKUP(P153,CATÁLOGO!D:E,2)</f>
        <v>1000 SERVICIOS PERSONALES</v>
      </c>
      <c r="K153" s="137" t="str">
        <f>+VLOOKUP(Q153,CATÁLOGO!G:H,2,FALSE)</f>
        <v>1300 REMUNERACIONES ADICIONALES Y ESPECIALES</v>
      </c>
      <c r="L153" s="142" t="str">
        <f>+VLOOKUP(O153,CATÁLOGO!J:K,2,FALSE)</f>
        <v>132 PRIMAS DE VACACIONES, DOMINICAL Y GRATIFICACION DE FIN DE AÑO</v>
      </c>
      <c r="M153" s="143">
        <f t="shared" si="11"/>
        <v>591634.54110090167</v>
      </c>
      <c r="N153" s="170">
        <v>591634.54110090167</v>
      </c>
      <c r="O153">
        <v>132</v>
      </c>
      <c r="P153" s="5">
        <v>1</v>
      </c>
      <c r="Q153" s="4" t="str">
        <f t="shared" si="10"/>
        <v>13</v>
      </c>
      <c r="R153" s="135"/>
      <c r="S153" s="135">
        <f t="shared" si="8"/>
        <v>2.1770100229742899E-2</v>
      </c>
      <c r="T153" s="135"/>
      <c r="U153" s="135">
        <f t="shared" si="9"/>
        <v>591634.54110090167</v>
      </c>
      <c r="V153">
        <v>552262.06415882776</v>
      </c>
    </row>
    <row r="154" spans="2:22">
      <c r="B154">
        <v>421</v>
      </c>
      <c r="D154" s="136" t="s">
        <v>1368</v>
      </c>
      <c r="E154" s="136"/>
      <c r="F154" s="136"/>
      <c r="G154" s="136" t="s">
        <v>1174</v>
      </c>
      <c r="H154" s="136" t="s">
        <v>1214</v>
      </c>
      <c r="I154" s="136"/>
      <c r="J154" s="137" t="str">
        <f>+VLOOKUP(P154,CATÁLOGO!D:E,2)</f>
        <v>1000 SERVICIOS PERSONALES</v>
      </c>
      <c r="K154" s="137" t="str">
        <f>+VLOOKUP(Q154,CATÁLOGO!G:H,2,FALSE)</f>
        <v>1300 REMUNERACIONES ADICIONALES Y ESPECIALES</v>
      </c>
      <c r="L154" s="142" t="str">
        <f>+VLOOKUP(O154,CATÁLOGO!J:K,2,FALSE)</f>
        <v>132 PRIMAS DE VACACIONES, DOMINICAL Y GRATIFICACION DE FIN DE AÑO</v>
      </c>
      <c r="M154" s="143">
        <f t="shared" si="11"/>
        <v>143380.40221523988</v>
      </c>
      <c r="N154" s="170">
        <v>143380.40221523988</v>
      </c>
      <c r="O154">
        <v>132</v>
      </c>
      <c r="P154" s="5">
        <v>1</v>
      </c>
      <c r="Q154" s="4" t="str">
        <f t="shared" si="10"/>
        <v>13</v>
      </c>
      <c r="R154" s="135"/>
      <c r="S154" s="135">
        <f t="shared" si="8"/>
        <v>5.2759017778075869E-3</v>
      </c>
      <c r="T154" s="135"/>
      <c r="U154" s="135">
        <f t="shared" si="9"/>
        <v>143380.40221523988</v>
      </c>
      <c r="V154">
        <v>133838.63075331633</v>
      </c>
    </row>
    <row r="155" spans="2:22">
      <c r="B155">
        <v>431</v>
      </c>
      <c r="D155" s="136" t="s">
        <v>1369</v>
      </c>
      <c r="E155" s="136"/>
      <c r="F155" s="136"/>
      <c r="G155" s="136" t="s">
        <v>1193</v>
      </c>
      <c r="H155" s="136" t="s">
        <v>1210</v>
      </c>
      <c r="I155" s="136"/>
      <c r="J155" s="137" t="str">
        <f>+VLOOKUP(P155,CATÁLOGO!D:E,2)</f>
        <v>1000 SERVICIOS PERSONALES</v>
      </c>
      <c r="K155" s="137" t="str">
        <f>+VLOOKUP(Q155,CATÁLOGO!G:H,2,FALSE)</f>
        <v>1300 REMUNERACIONES ADICIONALES Y ESPECIALES</v>
      </c>
      <c r="L155" s="142" t="str">
        <f>+VLOOKUP(O155,CATÁLOGO!J:K,2,FALSE)</f>
        <v>132 PRIMAS DE VACACIONES, DOMINICAL Y GRATIFICACION DE FIN DE AÑO</v>
      </c>
      <c r="M155" s="143">
        <f t="shared" si="11"/>
        <v>270832.8238068943</v>
      </c>
      <c r="N155" s="170">
        <v>270832.8238068943</v>
      </c>
      <c r="O155">
        <v>132</v>
      </c>
      <c r="P155" s="5">
        <v>1</v>
      </c>
      <c r="Q155" s="4" t="str">
        <f t="shared" si="10"/>
        <v>13</v>
      </c>
      <c r="R155" s="135"/>
      <c r="S155" s="135">
        <f t="shared" si="8"/>
        <v>9.9657090825175983E-3</v>
      </c>
      <c r="T155" s="135"/>
      <c r="U155" s="135">
        <f t="shared" si="9"/>
        <v>270832.8238068943</v>
      </c>
      <c r="V155">
        <v>252809.26640834971</v>
      </c>
    </row>
    <row r="156" spans="2:22">
      <c r="B156">
        <v>441</v>
      </c>
      <c r="D156" s="136" t="s">
        <v>1370</v>
      </c>
      <c r="E156" s="136"/>
      <c r="F156" s="136"/>
      <c r="G156" s="136" t="s">
        <v>1175</v>
      </c>
      <c r="H156" s="136" t="s">
        <v>1210</v>
      </c>
      <c r="I156" s="136"/>
      <c r="J156" s="137" t="str">
        <f>+VLOOKUP(P156,CATÁLOGO!D:E,2)</f>
        <v>1000 SERVICIOS PERSONALES</v>
      </c>
      <c r="K156" s="137" t="str">
        <f>+VLOOKUP(Q156,CATÁLOGO!G:H,2,FALSE)</f>
        <v>1300 REMUNERACIONES ADICIONALES Y ESPECIALES</v>
      </c>
      <c r="L156" s="142" t="str">
        <f>+VLOOKUP(O156,CATÁLOGO!J:K,2,FALSE)</f>
        <v>132 PRIMAS DE VACACIONES, DOMINICAL Y GRATIFICACION DE FIN DE AÑO</v>
      </c>
      <c r="M156" s="143">
        <f t="shared" si="11"/>
        <v>193235.76163108932</v>
      </c>
      <c r="N156" s="170">
        <v>193235.76163108932</v>
      </c>
      <c r="O156">
        <v>132</v>
      </c>
      <c r="P156" s="5">
        <v>1</v>
      </c>
      <c r="Q156" s="4" t="str">
        <f t="shared" si="10"/>
        <v>13</v>
      </c>
      <c r="R156" s="135"/>
      <c r="S156" s="135">
        <f t="shared" si="8"/>
        <v>7.1104061822551187E-3</v>
      </c>
      <c r="T156" s="135"/>
      <c r="U156" s="135">
        <f t="shared" si="9"/>
        <v>193235.76163108932</v>
      </c>
      <c r="V156">
        <v>180376.18356276519</v>
      </c>
    </row>
    <row r="157" spans="2:22">
      <c r="B157">
        <v>451</v>
      </c>
      <c r="D157" s="136" t="s">
        <v>1371</v>
      </c>
      <c r="E157" s="136"/>
      <c r="F157" s="136"/>
      <c r="G157" s="136" t="s">
        <v>1175</v>
      </c>
      <c r="H157" s="136" t="s">
        <v>1210</v>
      </c>
      <c r="I157" s="136"/>
      <c r="J157" s="137" t="str">
        <f>+VLOOKUP(P157,CATÁLOGO!D:E,2)</f>
        <v>1000 SERVICIOS PERSONALES</v>
      </c>
      <c r="K157" s="137" t="str">
        <f>+VLOOKUP(Q157,CATÁLOGO!G:H,2,FALSE)</f>
        <v>1300 REMUNERACIONES ADICIONALES Y ESPECIALES</v>
      </c>
      <c r="L157" s="142" t="str">
        <f>+VLOOKUP(O157,CATÁLOGO!J:K,2,FALSE)</f>
        <v>132 PRIMAS DE VACACIONES, DOMINICAL Y GRATIFICACION DE FIN DE AÑO</v>
      </c>
      <c r="M157" s="143">
        <f t="shared" si="11"/>
        <v>88664.703272443716</v>
      </c>
      <c r="N157" s="170">
        <v>88664.703272443716</v>
      </c>
      <c r="O157">
        <v>132</v>
      </c>
      <c r="P157" s="5">
        <v>1</v>
      </c>
      <c r="Q157" s="4" t="str">
        <f t="shared" si="10"/>
        <v>13</v>
      </c>
      <c r="R157" s="135"/>
      <c r="S157" s="135">
        <f t="shared" si="8"/>
        <v>3.262553726984503E-3</v>
      </c>
      <c r="T157" s="135"/>
      <c r="U157" s="135">
        <f t="shared" si="9"/>
        <v>88664.703272443716</v>
      </c>
      <c r="V157">
        <v>82764.187425829645</v>
      </c>
    </row>
    <row r="158" spans="2:22">
      <c r="B158">
        <v>461</v>
      </c>
      <c r="D158" s="136" t="s">
        <v>1372</v>
      </c>
      <c r="E158" s="136"/>
      <c r="F158" s="136"/>
      <c r="G158" s="136" t="s">
        <v>1181</v>
      </c>
      <c r="H158" s="136" t="s">
        <v>1210</v>
      </c>
      <c r="I158" s="136"/>
      <c r="J158" s="137" t="str">
        <f>+VLOOKUP(P158,CATÁLOGO!D:E,2)</f>
        <v>1000 SERVICIOS PERSONALES</v>
      </c>
      <c r="K158" s="137" t="str">
        <f>+VLOOKUP(Q158,CATÁLOGO!G:H,2,FALSE)</f>
        <v>1300 REMUNERACIONES ADICIONALES Y ESPECIALES</v>
      </c>
      <c r="L158" s="142" t="str">
        <f>+VLOOKUP(O158,CATÁLOGO!J:K,2,FALSE)</f>
        <v>132 PRIMAS DE VACACIONES, DOMINICAL Y GRATIFICACION DE FIN DE AÑO</v>
      </c>
      <c r="M158" s="143">
        <f t="shared" si="11"/>
        <v>117582.68079793878</v>
      </c>
      <c r="N158" s="170">
        <v>117582.68079793878</v>
      </c>
      <c r="O158">
        <v>132</v>
      </c>
      <c r="P158" s="5">
        <v>1</v>
      </c>
      <c r="Q158" s="4" t="str">
        <f t="shared" si="10"/>
        <v>13</v>
      </c>
      <c r="R158" s="135"/>
      <c r="S158" s="135">
        <f t="shared" si="8"/>
        <v>4.3266350566513465E-3</v>
      </c>
      <c r="T158" s="135"/>
      <c r="U158" s="135">
        <f t="shared" si="9"/>
        <v>117582.68079793878</v>
      </c>
      <c r="V158">
        <v>109757.71273591596</v>
      </c>
    </row>
    <row r="159" spans="2:22">
      <c r="B159">
        <v>471</v>
      </c>
      <c r="D159" s="136" t="s">
        <v>1373</v>
      </c>
      <c r="E159" s="136"/>
      <c r="F159" s="136"/>
      <c r="G159" s="136" t="s">
        <v>1174</v>
      </c>
      <c r="H159" s="136" t="s">
        <v>1210</v>
      </c>
      <c r="I159" s="136"/>
      <c r="J159" s="137" t="str">
        <f>+VLOOKUP(P159,CATÁLOGO!D:E,2)</f>
        <v>1000 SERVICIOS PERSONALES</v>
      </c>
      <c r="K159" s="137" t="str">
        <f>+VLOOKUP(Q159,CATÁLOGO!G:H,2,FALSE)</f>
        <v>1300 REMUNERACIONES ADICIONALES Y ESPECIALES</v>
      </c>
      <c r="L159" s="142" t="str">
        <f>+VLOOKUP(O159,CATÁLOGO!J:K,2,FALSE)</f>
        <v>132 PRIMAS DE VACACIONES, DOMINICAL Y GRATIFICACION DE FIN DE AÑO</v>
      </c>
      <c r="M159" s="143">
        <f t="shared" si="11"/>
        <v>642470.00076459709</v>
      </c>
      <c r="N159" s="170">
        <v>642470.00076459709</v>
      </c>
      <c r="O159">
        <v>132</v>
      </c>
      <c r="P159" s="5">
        <v>1</v>
      </c>
      <c r="Q159" s="4" t="str">
        <f t="shared" si="10"/>
        <v>13</v>
      </c>
      <c r="R159" s="135"/>
      <c r="S159" s="135">
        <f t="shared" si="8"/>
        <v>2.3640668925824081E-2</v>
      </c>
      <c r="T159" s="135"/>
      <c r="U159" s="135">
        <f t="shared" si="9"/>
        <v>642470.00076459709</v>
      </c>
      <c r="V159">
        <v>599714.4928728356</v>
      </c>
    </row>
    <row r="160" spans="2:22">
      <c r="B160">
        <v>481</v>
      </c>
      <c r="D160" s="136" t="s">
        <v>1374</v>
      </c>
      <c r="E160" s="136"/>
      <c r="F160" s="136"/>
      <c r="G160" s="136" t="s">
        <v>1401</v>
      </c>
      <c r="H160" s="136" t="s">
        <v>1210</v>
      </c>
      <c r="I160" s="136"/>
      <c r="J160" s="137" t="str">
        <f>+VLOOKUP(P160,CATÁLOGO!D:E,2)</f>
        <v>1000 SERVICIOS PERSONALES</v>
      </c>
      <c r="K160" s="137" t="str">
        <f>+VLOOKUP(Q160,CATÁLOGO!G:H,2,FALSE)</f>
        <v>1300 REMUNERACIONES ADICIONALES Y ESPECIALES</v>
      </c>
      <c r="L160" s="142" t="str">
        <f>+VLOOKUP(O160,CATÁLOGO!J:K,2,FALSE)</f>
        <v>132 PRIMAS DE VACACIONES, DOMINICAL Y GRATIFICACION DE FIN DE AÑO</v>
      </c>
      <c r="M160" s="143">
        <f t="shared" si="11"/>
        <v>55091.056484524473</v>
      </c>
      <c r="N160" s="170">
        <v>55091.056484524473</v>
      </c>
      <c r="O160">
        <v>132</v>
      </c>
      <c r="P160" s="5">
        <v>1</v>
      </c>
      <c r="Q160" s="4" t="str">
        <f t="shared" si="10"/>
        <v>13</v>
      </c>
      <c r="R160" s="135"/>
      <c r="S160" s="135">
        <f t="shared" si="8"/>
        <v>2.0271599071934195E-3</v>
      </c>
      <c r="T160" s="135"/>
      <c r="U160" s="135">
        <f t="shared" si="9"/>
        <v>55091.056484524473</v>
      </c>
      <c r="V160">
        <v>51424.821333488042</v>
      </c>
    </row>
    <row r="161" spans="2:22">
      <c r="B161">
        <v>491</v>
      </c>
      <c r="D161" s="136" t="s">
        <v>1375</v>
      </c>
      <c r="E161" s="136"/>
      <c r="F161" s="136"/>
      <c r="G161" s="136" t="s">
        <v>1191</v>
      </c>
      <c r="H161" s="136" t="s">
        <v>1210</v>
      </c>
      <c r="I161" s="136"/>
      <c r="J161" s="137" t="str">
        <f>+VLOOKUP(P161,CATÁLOGO!D:E,2)</f>
        <v>1000 SERVICIOS PERSONALES</v>
      </c>
      <c r="K161" s="137" t="str">
        <f>+VLOOKUP(Q161,CATÁLOGO!G:H,2,FALSE)</f>
        <v>1300 REMUNERACIONES ADICIONALES Y ESPECIALES</v>
      </c>
      <c r="L161" s="142" t="str">
        <f>+VLOOKUP(O161,CATÁLOGO!J:K,2,FALSE)</f>
        <v>132 PRIMAS DE VACACIONES, DOMINICAL Y GRATIFICACION DE FIN DE AÑO</v>
      </c>
      <c r="M161" s="143">
        <f t="shared" si="11"/>
        <v>157174.40570344409</v>
      </c>
      <c r="N161" s="170">
        <v>157174.40570344409</v>
      </c>
      <c r="O161">
        <v>132</v>
      </c>
      <c r="P161" s="5">
        <v>1</v>
      </c>
      <c r="Q161" s="4" t="str">
        <f t="shared" si="10"/>
        <v>13</v>
      </c>
      <c r="R161" s="135"/>
      <c r="S161" s="135">
        <f t="shared" si="8"/>
        <v>5.7834732896886246E-3</v>
      </c>
      <c r="T161" s="135"/>
      <c r="U161" s="135">
        <f t="shared" si="9"/>
        <v>157174.40570344409</v>
      </c>
      <c r="V161">
        <v>146714.66200266578</v>
      </c>
    </row>
    <row r="162" spans="2:22">
      <c r="B162">
        <v>501</v>
      </c>
      <c r="D162" s="136" t="s">
        <v>1376</v>
      </c>
      <c r="E162" s="136"/>
      <c r="F162" s="136"/>
      <c r="G162" s="136" t="s">
        <v>1187</v>
      </c>
      <c r="H162" s="136" t="s">
        <v>1214</v>
      </c>
      <c r="I162" s="136"/>
      <c r="J162" s="137" t="str">
        <f>+VLOOKUP(P162,CATÁLOGO!D:E,2)</f>
        <v>1000 SERVICIOS PERSONALES</v>
      </c>
      <c r="K162" s="137" t="str">
        <f>+VLOOKUP(Q162,CATÁLOGO!G:H,2,FALSE)</f>
        <v>1300 REMUNERACIONES ADICIONALES Y ESPECIALES</v>
      </c>
      <c r="L162" s="142" t="str">
        <f>+VLOOKUP(O162,CATÁLOGO!J:K,2,FALSE)</f>
        <v>132 PRIMAS DE VACACIONES, DOMINICAL Y GRATIFICACION DE FIN DE AÑO</v>
      </c>
      <c r="M162" s="143">
        <f t="shared" si="11"/>
        <v>354872.9059098718</v>
      </c>
      <c r="N162" s="170">
        <v>354872.9059098718</v>
      </c>
      <c r="O162">
        <v>132</v>
      </c>
      <c r="P162" s="5">
        <v>1</v>
      </c>
      <c r="Q162" s="4" t="str">
        <f t="shared" si="10"/>
        <v>13</v>
      </c>
      <c r="R162" s="135"/>
      <c r="S162" s="135">
        <f t="shared" si="8"/>
        <v>1.3058092781571464E-2</v>
      </c>
      <c r="T162" s="135"/>
      <c r="U162" s="135">
        <f t="shared" si="9"/>
        <v>354872.9059098718</v>
      </c>
      <c r="V162">
        <v>331256.5949363712</v>
      </c>
    </row>
    <row r="163" spans="2:22">
      <c r="B163">
        <v>511</v>
      </c>
      <c r="D163" s="136" t="s">
        <v>1377</v>
      </c>
      <c r="E163" s="136"/>
      <c r="F163" s="136"/>
      <c r="G163" s="136" t="s">
        <v>1194</v>
      </c>
      <c r="H163" s="136" t="s">
        <v>1210</v>
      </c>
      <c r="I163" s="136"/>
      <c r="J163" s="137" t="str">
        <f>+VLOOKUP(P163,CATÁLOGO!D:E,2)</f>
        <v>1000 SERVICIOS PERSONALES</v>
      </c>
      <c r="K163" s="137" t="str">
        <f>+VLOOKUP(Q163,CATÁLOGO!G:H,2,FALSE)</f>
        <v>1300 REMUNERACIONES ADICIONALES Y ESPECIALES</v>
      </c>
      <c r="L163" s="142" t="str">
        <f>+VLOOKUP(O163,CATÁLOGO!J:K,2,FALSE)</f>
        <v>132 PRIMAS DE VACACIONES, DOMINICAL Y GRATIFICACION DE FIN DE AÑO</v>
      </c>
      <c r="M163" s="143">
        <f t="shared" si="11"/>
        <v>304251.23013002472</v>
      </c>
      <c r="N163" s="170">
        <v>304251.23013002472</v>
      </c>
      <c r="O163">
        <v>132</v>
      </c>
      <c r="P163" s="5">
        <v>1</v>
      </c>
      <c r="Q163" s="4" t="str">
        <f t="shared" si="10"/>
        <v>13</v>
      </c>
      <c r="R163" s="135"/>
      <c r="S163" s="135">
        <f t="shared" si="8"/>
        <v>1.1195390591340705E-2</v>
      </c>
      <c r="T163" s="135"/>
      <c r="U163" s="135">
        <f t="shared" si="9"/>
        <v>304251.23013002472</v>
      </c>
      <c r="V163">
        <v>284003.72307845613</v>
      </c>
    </row>
    <row r="164" spans="2:22">
      <c r="B164">
        <v>521</v>
      </c>
      <c r="D164" s="136" t="s">
        <v>1378</v>
      </c>
      <c r="E164" s="136"/>
      <c r="F164" s="136"/>
      <c r="G164" s="136" t="s">
        <v>1174</v>
      </c>
      <c r="H164" s="136" t="s">
        <v>1209</v>
      </c>
      <c r="I164" s="136"/>
      <c r="J164" s="137" t="str">
        <f>+VLOOKUP(P164,CATÁLOGO!D:E,2)</f>
        <v>1000 SERVICIOS PERSONALES</v>
      </c>
      <c r="K164" s="137" t="str">
        <f>+VLOOKUP(Q164,CATÁLOGO!G:H,2,FALSE)</f>
        <v>1300 REMUNERACIONES ADICIONALES Y ESPECIALES</v>
      </c>
      <c r="L164" s="142" t="str">
        <f>+VLOOKUP(O164,CATÁLOGO!J:K,2,FALSE)</f>
        <v>132 PRIMAS DE VACACIONES, DOMINICAL Y GRATIFICACION DE FIN DE AÑO</v>
      </c>
      <c r="M164" s="143">
        <f t="shared" si="11"/>
        <v>190081.52253557838</v>
      </c>
      <c r="N164" s="170">
        <v>190081.52253557838</v>
      </c>
      <c r="O164">
        <v>132</v>
      </c>
      <c r="P164" s="5">
        <v>1</v>
      </c>
      <c r="Q164" s="4" t="str">
        <f t="shared" si="10"/>
        <v>13</v>
      </c>
      <c r="R164" s="135"/>
      <c r="S164" s="135">
        <f t="shared" si="8"/>
        <v>6.9943411176122223E-3</v>
      </c>
      <c r="T164" s="135"/>
      <c r="U164" s="135">
        <f t="shared" si="9"/>
        <v>190081.52253557838</v>
      </c>
      <c r="V164">
        <v>177431.85480451531</v>
      </c>
    </row>
    <row r="165" spans="2:22">
      <c r="B165">
        <v>531</v>
      </c>
      <c r="D165" s="136" t="s">
        <v>1379</v>
      </c>
      <c r="E165" s="136"/>
      <c r="F165" s="136"/>
      <c r="G165" s="136" t="s">
        <v>1174</v>
      </c>
      <c r="H165" s="136" t="s">
        <v>1209</v>
      </c>
      <c r="I165" s="136"/>
      <c r="J165" s="137" t="str">
        <f>+VLOOKUP(P165,CATÁLOGO!D:E,2)</f>
        <v>1000 SERVICIOS PERSONALES</v>
      </c>
      <c r="K165" s="137" t="str">
        <f>+VLOOKUP(Q165,CATÁLOGO!G:H,2,FALSE)</f>
        <v>1300 REMUNERACIONES ADICIONALES Y ESPECIALES</v>
      </c>
      <c r="L165" s="142" t="str">
        <f>+VLOOKUP(O165,CATÁLOGO!J:K,2,FALSE)</f>
        <v>132 PRIMAS DE VACACIONES, DOMINICAL Y GRATIFICACION DE FIN DE AÑO</v>
      </c>
      <c r="M165" s="143">
        <f t="shared" si="11"/>
        <v>41262.297668382445</v>
      </c>
      <c r="N165" s="170">
        <v>41262.297668382445</v>
      </c>
      <c r="O165">
        <v>132</v>
      </c>
      <c r="P165" s="5">
        <v>1</v>
      </c>
      <c r="Q165" s="4" t="str">
        <f t="shared" si="10"/>
        <v>13</v>
      </c>
      <c r="R165" s="135"/>
      <c r="S165" s="135">
        <f t="shared" si="8"/>
        <v>1.5183095197225352E-3</v>
      </c>
      <c r="T165" s="135"/>
      <c r="U165" s="135">
        <f t="shared" si="9"/>
        <v>41262.297668382445</v>
      </c>
      <c r="V165">
        <v>38516.347676175501</v>
      </c>
    </row>
    <row r="166" spans="2:22">
      <c r="B166">
        <v>541</v>
      </c>
      <c r="D166" s="136" t="s">
        <v>1380</v>
      </c>
      <c r="E166" s="136"/>
      <c r="F166" s="136"/>
      <c r="G166" s="136" t="s">
        <v>1174</v>
      </c>
      <c r="H166" s="136" t="s">
        <v>1209</v>
      </c>
      <c r="I166" s="136"/>
      <c r="J166" s="137" t="str">
        <f>+VLOOKUP(P166,CATÁLOGO!D:E,2)</f>
        <v>1000 SERVICIOS PERSONALES</v>
      </c>
      <c r="K166" s="137" t="str">
        <f>+VLOOKUP(Q166,CATÁLOGO!G:H,2,FALSE)</f>
        <v>1300 REMUNERACIONES ADICIONALES Y ESPECIALES</v>
      </c>
      <c r="L166" s="142" t="str">
        <f>+VLOOKUP(O166,CATÁLOGO!J:K,2,FALSE)</f>
        <v>132 PRIMAS DE VACACIONES, DOMINICAL Y GRATIFICACION DE FIN DE AÑO</v>
      </c>
      <c r="M166" s="143">
        <f t="shared" si="11"/>
        <v>102311.9620426883</v>
      </c>
      <c r="N166" s="170">
        <v>102311.9620426883</v>
      </c>
      <c r="O166">
        <v>132</v>
      </c>
      <c r="P166" s="5">
        <v>1</v>
      </c>
      <c r="Q166" s="4" t="str">
        <f t="shared" si="10"/>
        <v>13</v>
      </c>
      <c r="R166" s="135"/>
      <c r="S166" s="135">
        <f t="shared" si="8"/>
        <v>3.7647255419306362E-3</v>
      </c>
      <c r="T166" s="135"/>
      <c r="U166" s="135">
        <f t="shared" si="9"/>
        <v>102311.9620426883</v>
      </c>
      <c r="V166">
        <v>95503.239619334941</v>
      </c>
    </row>
    <row r="167" spans="2:22">
      <c r="B167">
        <v>551</v>
      </c>
      <c r="D167" s="136" t="s">
        <v>1381</v>
      </c>
      <c r="E167" s="136"/>
      <c r="F167" s="136"/>
      <c r="G167" s="136" t="s">
        <v>1403</v>
      </c>
      <c r="H167" s="136" t="s">
        <v>1210</v>
      </c>
      <c r="I167" s="136"/>
      <c r="J167" s="137" t="str">
        <f>+VLOOKUP(P167,CATÁLOGO!D:E,2)</f>
        <v>1000 SERVICIOS PERSONALES</v>
      </c>
      <c r="K167" s="137" t="str">
        <f>+VLOOKUP(Q167,CATÁLOGO!G:H,2,FALSE)</f>
        <v>1300 REMUNERACIONES ADICIONALES Y ESPECIALES</v>
      </c>
      <c r="L167" s="142" t="str">
        <f>+VLOOKUP(O167,CATÁLOGO!J:K,2,FALSE)</f>
        <v>132 PRIMAS DE VACACIONES, DOMINICAL Y GRATIFICACION DE FIN DE AÑO</v>
      </c>
      <c r="M167" s="143">
        <f t="shared" si="11"/>
        <v>163445.03920404491</v>
      </c>
      <c r="N167" s="170">
        <v>163445.03920404491</v>
      </c>
      <c r="O167">
        <v>132</v>
      </c>
      <c r="P167" s="5">
        <v>1</v>
      </c>
      <c r="Q167" s="4" t="str">
        <f t="shared" si="10"/>
        <v>13</v>
      </c>
      <c r="R167" s="135"/>
      <c r="S167" s="135">
        <f t="shared" si="8"/>
        <v>6.0142108655543676E-3</v>
      </c>
      <c r="T167" s="135"/>
      <c r="U167" s="135">
        <f t="shared" si="9"/>
        <v>163445.03920404491</v>
      </c>
      <c r="V167">
        <v>152567.99334160579</v>
      </c>
    </row>
    <row r="168" spans="2:22">
      <c r="B168">
        <v>561</v>
      </c>
      <c r="D168" s="136" t="s">
        <v>1382</v>
      </c>
      <c r="E168" s="136"/>
      <c r="F168" s="136"/>
      <c r="G168" s="136" t="s">
        <v>1402</v>
      </c>
      <c r="H168" s="136" t="s">
        <v>1210</v>
      </c>
      <c r="I168" s="136"/>
      <c r="J168" s="137" t="str">
        <f>+VLOOKUP(P168,CATÁLOGO!D:E,2)</f>
        <v>1000 SERVICIOS PERSONALES</v>
      </c>
      <c r="K168" s="137" t="str">
        <f>+VLOOKUP(Q168,CATÁLOGO!G:H,2,FALSE)</f>
        <v>1300 REMUNERACIONES ADICIONALES Y ESPECIALES</v>
      </c>
      <c r="L168" s="142" t="str">
        <f>+VLOOKUP(O168,CATÁLOGO!J:K,2,FALSE)</f>
        <v>132 PRIMAS DE VACACIONES, DOMINICAL Y GRATIFICACION DE FIN DE AÑO</v>
      </c>
      <c r="M168" s="143">
        <f t="shared" si="11"/>
        <v>299730.51451874879</v>
      </c>
      <c r="N168" s="170">
        <v>299730.51451874879</v>
      </c>
      <c r="O168">
        <v>132</v>
      </c>
      <c r="P168" s="5">
        <v>1</v>
      </c>
      <c r="Q168" s="4" t="str">
        <f t="shared" si="10"/>
        <v>13</v>
      </c>
      <c r="R168" s="135"/>
      <c r="S168" s="135">
        <f t="shared" si="8"/>
        <v>1.102904392776608E-2</v>
      </c>
      <c r="T168" s="135"/>
      <c r="U168" s="135">
        <f t="shared" si="9"/>
        <v>299730.51451874879</v>
      </c>
      <c r="V168">
        <v>279783.85496475099</v>
      </c>
    </row>
    <row r="169" spans="2:22">
      <c r="B169">
        <v>571</v>
      </c>
      <c r="D169" s="136" t="s">
        <v>1383</v>
      </c>
      <c r="E169" s="136"/>
      <c r="F169" s="136"/>
      <c r="G169" s="136" t="s">
        <v>1402</v>
      </c>
      <c r="H169" s="136" t="s">
        <v>1210</v>
      </c>
      <c r="I169" s="136"/>
      <c r="J169" s="137" t="str">
        <f>+VLOOKUP(P169,CATÁLOGO!D:E,2)</f>
        <v>1000 SERVICIOS PERSONALES</v>
      </c>
      <c r="K169" s="137" t="str">
        <f>+VLOOKUP(Q169,CATÁLOGO!G:H,2,FALSE)</f>
        <v>1300 REMUNERACIONES ADICIONALES Y ESPECIALES</v>
      </c>
      <c r="L169" s="142" t="str">
        <f>+VLOOKUP(O169,CATÁLOGO!J:K,2,FALSE)</f>
        <v>132 PRIMAS DE VACACIONES, DOMINICAL Y GRATIFICACION DE FIN DE AÑO</v>
      </c>
      <c r="M169" s="143">
        <f t="shared" si="11"/>
        <v>36110.013386758132</v>
      </c>
      <c r="N169" s="170">
        <v>36110.013386758132</v>
      </c>
      <c r="O169">
        <v>132</v>
      </c>
      <c r="P169" s="5">
        <v>1</v>
      </c>
      <c r="Q169" s="4" t="str">
        <f t="shared" si="10"/>
        <v>13</v>
      </c>
      <c r="R169" s="135"/>
      <c r="S169" s="135">
        <f t="shared" si="8"/>
        <v>1.3287233183922774E-3</v>
      </c>
      <c r="T169" s="135"/>
      <c r="U169" s="135">
        <f t="shared" si="9"/>
        <v>36110.013386758132</v>
      </c>
      <c r="V169">
        <v>33706.940931247722</v>
      </c>
    </row>
    <row r="170" spans="2:22">
      <c r="B170">
        <v>581</v>
      </c>
      <c r="D170" s="136" t="s">
        <v>1384</v>
      </c>
      <c r="E170" s="136"/>
      <c r="F170" s="136"/>
      <c r="G170" s="136" t="s">
        <v>1174</v>
      </c>
      <c r="H170" s="136" t="s">
        <v>1214</v>
      </c>
      <c r="I170" s="136"/>
      <c r="J170" s="137" t="str">
        <f>+VLOOKUP(P170,CATÁLOGO!D:E,2)</f>
        <v>1000 SERVICIOS PERSONALES</v>
      </c>
      <c r="K170" s="137" t="str">
        <f>+VLOOKUP(Q170,CATÁLOGO!G:H,2,FALSE)</f>
        <v>1300 REMUNERACIONES ADICIONALES Y ESPECIALES</v>
      </c>
      <c r="L170" s="142" t="str">
        <f>+VLOOKUP(O170,CATÁLOGO!J:K,2,FALSE)</f>
        <v>132 PRIMAS DE VACACIONES, DOMINICAL Y GRATIFICACION DE FIN DE AÑO</v>
      </c>
      <c r="M170" s="143">
        <f t="shared" si="11"/>
        <v>515964.67473159166</v>
      </c>
      <c r="N170" s="170">
        <v>515964.67473159166</v>
      </c>
      <c r="O170">
        <v>132</v>
      </c>
      <c r="P170" s="5">
        <v>1</v>
      </c>
      <c r="Q170" s="4" t="str">
        <f t="shared" si="10"/>
        <v>13</v>
      </c>
      <c r="R170" s="135"/>
      <c r="S170" s="135">
        <f t="shared" si="8"/>
        <v>1.8985711454594996E-2</v>
      </c>
      <c r="T170" s="135"/>
      <c r="U170" s="135">
        <f t="shared" si="9"/>
        <v>515964.67473159166</v>
      </c>
      <c r="V170">
        <v>481627.92485050304</v>
      </c>
    </row>
    <row r="171" spans="2:22">
      <c r="B171">
        <v>591</v>
      </c>
      <c r="D171" s="136" t="s">
        <v>1385</v>
      </c>
      <c r="E171" s="136"/>
      <c r="F171" s="136"/>
      <c r="G171" s="136" t="s">
        <v>1174</v>
      </c>
      <c r="H171" s="136" t="s">
        <v>1210</v>
      </c>
      <c r="I171" s="136"/>
      <c r="J171" s="137" t="str">
        <f>+VLOOKUP(P171,CATÁLOGO!D:E,2)</f>
        <v>1000 SERVICIOS PERSONALES</v>
      </c>
      <c r="K171" s="137" t="str">
        <f>+VLOOKUP(Q171,CATÁLOGO!G:H,2,FALSE)</f>
        <v>1300 REMUNERACIONES ADICIONALES Y ESPECIALES</v>
      </c>
      <c r="L171" s="142" t="str">
        <f>+VLOOKUP(O171,CATÁLOGO!J:K,2,FALSE)</f>
        <v>132 PRIMAS DE VACACIONES, DOMINICAL Y GRATIFICACION DE FIN DE AÑO</v>
      </c>
      <c r="M171" s="143">
        <f t="shared" si="11"/>
        <v>326914.79330795672</v>
      </c>
      <c r="N171" s="170">
        <v>326914.79330795672</v>
      </c>
      <c r="O171">
        <v>132</v>
      </c>
      <c r="P171" s="5">
        <v>1</v>
      </c>
      <c r="Q171" s="4" t="str">
        <f t="shared" si="10"/>
        <v>13</v>
      </c>
      <c r="R171" s="135"/>
      <c r="S171" s="135">
        <f t="shared" si="8"/>
        <v>1.2029331153750404E-2</v>
      </c>
      <c r="T171" s="135"/>
      <c r="U171" s="135">
        <f t="shared" si="9"/>
        <v>326914.79330795672</v>
      </c>
      <c r="V171">
        <v>305159.05683998531</v>
      </c>
    </row>
    <row r="172" spans="2:22">
      <c r="B172">
        <v>601</v>
      </c>
      <c r="D172" s="136" t="s">
        <v>1386</v>
      </c>
      <c r="E172" s="136"/>
      <c r="F172" s="136"/>
      <c r="G172" s="136" t="s">
        <v>1174</v>
      </c>
      <c r="H172" s="136" t="s">
        <v>1210</v>
      </c>
      <c r="I172" s="136"/>
      <c r="J172" s="137" t="str">
        <f>+VLOOKUP(P172,CATÁLOGO!D:E,2)</f>
        <v>1000 SERVICIOS PERSONALES</v>
      </c>
      <c r="K172" s="137" t="str">
        <f>+VLOOKUP(Q172,CATÁLOGO!G:H,2,FALSE)</f>
        <v>1300 REMUNERACIONES ADICIONALES Y ESPECIALES</v>
      </c>
      <c r="L172" s="142" t="str">
        <f>+VLOOKUP(O172,CATÁLOGO!J:K,2,FALSE)</f>
        <v>132 PRIMAS DE VACACIONES, DOMINICAL Y GRATIFICACION DE FIN DE AÑO</v>
      </c>
      <c r="M172" s="143">
        <f t="shared" si="11"/>
        <v>562004.46552299196</v>
      </c>
      <c r="N172" s="170">
        <v>562004.46552299196</v>
      </c>
      <c r="O172">
        <v>132</v>
      </c>
      <c r="P172" s="5">
        <v>1</v>
      </c>
      <c r="Q172" s="4" t="str">
        <f t="shared" si="10"/>
        <v>13</v>
      </c>
      <c r="R172" s="135"/>
      <c r="S172" s="135">
        <f t="shared" si="8"/>
        <v>2.0679816160212989E-2</v>
      </c>
      <c r="T172" s="135"/>
      <c r="U172" s="135">
        <f t="shared" si="9"/>
        <v>562004.46552299196</v>
      </c>
      <c r="V172">
        <v>524603.82995669777</v>
      </c>
    </row>
    <row r="173" spans="2:22">
      <c r="B173">
        <v>611</v>
      </c>
      <c r="D173" s="136" t="s">
        <v>1387</v>
      </c>
      <c r="E173" s="136"/>
      <c r="F173" s="136"/>
      <c r="G173" s="136" t="s">
        <v>1176</v>
      </c>
      <c r="H173" s="136" t="s">
        <v>1209</v>
      </c>
      <c r="I173" s="136"/>
      <c r="J173" s="137" t="str">
        <f>+VLOOKUP(P173,CATÁLOGO!D:E,2)</f>
        <v>1000 SERVICIOS PERSONALES</v>
      </c>
      <c r="K173" s="137" t="str">
        <f>+VLOOKUP(Q173,CATÁLOGO!G:H,2,FALSE)</f>
        <v>1300 REMUNERACIONES ADICIONALES Y ESPECIALES</v>
      </c>
      <c r="L173" s="142" t="str">
        <f>+VLOOKUP(O173,CATÁLOGO!J:K,2,FALSE)</f>
        <v>132 PRIMAS DE VACACIONES, DOMINICAL Y GRATIFICACION DE FIN DE AÑO</v>
      </c>
      <c r="M173" s="143">
        <f t="shared" si="11"/>
        <v>289761.34774244356</v>
      </c>
      <c r="N173" s="170">
        <v>289761.34774244356</v>
      </c>
      <c r="O173">
        <v>132</v>
      </c>
      <c r="P173" s="5">
        <v>1</v>
      </c>
      <c r="Q173" s="4" t="str">
        <f t="shared" si="10"/>
        <v>13</v>
      </c>
      <c r="R173" s="135"/>
      <c r="S173" s="135">
        <f t="shared" si="8"/>
        <v>1.0662213148205198E-2</v>
      </c>
      <c r="T173" s="135"/>
      <c r="U173" s="135">
        <f t="shared" si="9"/>
        <v>289761.34774244356</v>
      </c>
      <c r="V173">
        <v>270478.12272744579</v>
      </c>
    </row>
    <row r="174" spans="2:22">
      <c r="B174">
        <v>621</v>
      </c>
      <c r="D174" s="136" t="s">
        <v>1388</v>
      </c>
      <c r="E174" s="136"/>
      <c r="F174" s="136"/>
      <c r="G174" s="136" t="s">
        <v>1194</v>
      </c>
      <c r="H174" s="136" t="s">
        <v>1210</v>
      </c>
      <c r="I174" s="136"/>
      <c r="J174" s="137" t="str">
        <f>+VLOOKUP(P174,CATÁLOGO!D:E,2)</f>
        <v>1000 SERVICIOS PERSONALES</v>
      </c>
      <c r="K174" s="137" t="str">
        <f>+VLOOKUP(Q174,CATÁLOGO!G:H,2,FALSE)</f>
        <v>1300 REMUNERACIONES ADICIONALES Y ESPECIALES</v>
      </c>
      <c r="L174" s="142" t="str">
        <f>+VLOOKUP(O174,CATÁLOGO!J:K,2,FALSE)</f>
        <v>132 PRIMAS DE VACACIONES, DOMINICAL Y GRATIFICACION DE FIN DE AÑO</v>
      </c>
      <c r="M174" s="143">
        <f t="shared" si="11"/>
        <v>147637.54371731053</v>
      </c>
      <c r="N174" s="170">
        <v>147637.54371731053</v>
      </c>
      <c r="O174">
        <v>132</v>
      </c>
      <c r="P174" s="5">
        <v>1</v>
      </c>
      <c r="Q174" s="4" t="str">
        <f t="shared" si="10"/>
        <v>13</v>
      </c>
      <c r="R174" s="135"/>
      <c r="S174" s="135">
        <f t="shared" si="8"/>
        <v>5.4325498278349265E-3</v>
      </c>
      <c r="T174" s="135"/>
      <c r="U174" s="135">
        <f t="shared" si="9"/>
        <v>147637.54371731053</v>
      </c>
      <c r="V174">
        <v>137812.46525759486</v>
      </c>
    </row>
    <row r="175" spans="2:22">
      <c r="B175">
        <v>631</v>
      </c>
      <c r="D175" s="136" t="s">
        <v>1389</v>
      </c>
      <c r="E175" s="136"/>
      <c r="F175" s="136"/>
      <c r="G175" s="136" t="s">
        <v>1174</v>
      </c>
      <c r="H175" s="136" t="s">
        <v>1212</v>
      </c>
      <c r="I175" s="136"/>
      <c r="J175" s="137" t="str">
        <f>+VLOOKUP(P175,CATÁLOGO!D:E,2)</f>
        <v>1000 SERVICIOS PERSONALES</v>
      </c>
      <c r="K175" s="137" t="str">
        <f>+VLOOKUP(Q175,CATÁLOGO!G:H,2,FALSE)</f>
        <v>1300 REMUNERACIONES ADICIONALES Y ESPECIALES</v>
      </c>
      <c r="L175" s="142" t="str">
        <f>+VLOOKUP(O175,CATÁLOGO!J:K,2,FALSE)</f>
        <v>132 PRIMAS DE VACACIONES, DOMINICAL Y GRATIFICACION DE FIN DE AÑO</v>
      </c>
      <c r="M175" s="143">
        <f t="shared" si="11"/>
        <v>79586.611615089147</v>
      </c>
      <c r="N175" s="170">
        <v>79586.611615089147</v>
      </c>
      <c r="O175">
        <v>132</v>
      </c>
      <c r="P175" s="5">
        <v>1</v>
      </c>
      <c r="Q175" s="4" t="str">
        <f t="shared" si="10"/>
        <v>13</v>
      </c>
      <c r="R175" s="135"/>
      <c r="S175" s="135">
        <f t="shared" si="8"/>
        <v>2.9285114229167688E-3</v>
      </c>
      <c r="T175" s="135"/>
      <c r="U175" s="135">
        <f t="shared" si="9"/>
        <v>79586.611615089147</v>
      </c>
      <c r="V175">
        <v>74290.230465871427</v>
      </c>
    </row>
    <row r="176" spans="2:22">
      <c r="B176">
        <v>641</v>
      </c>
      <c r="D176" s="136" t="s">
        <v>1390</v>
      </c>
      <c r="E176" s="136"/>
      <c r="F176" s="136"/>
      <c r="G176" s="136" t="s">
        <v>1403</v>
      </c>
      <c r="H176" s="136" t="s">
        <v>1210</v>
      </c>
      <c r="I176" s="136"/>
      <c r="J176" s="137" t="str">
        <f>+VLOOKUP(P176,CATÁLOGO!D:E,2)</f>
        <v>1000 SERVICIOS PERSONALES</v>
      </c>
      <c r="K176" s="137" t="str">
        <f>+VLOOKUP(Q176,CATÁLOGO!G:H,2,FALSE)</f>
        <v>1300 REMUNERACIONES ADICIONALES Y ESPECIALES</v>
      </c>
      <c r="L176" s="142" t="str">
        <f>+VLOOKUP(O176,CATÁLOGO!J:K,2,FALSE)</f>
        <v>132 PRIMAS DE VACACIONES, DOMINICAL Y GRATIFICACION DE FIN DE AÑO</v>
      </c>
      <c r="M176" s="143">
        <f t="shared" si="11"/>
        <v>61959.481625655499</v>
      </c>
      <c r="N176" s="170">
        <v>61959.481625655499</v>
      </c>
      <c r="O176">
        <v>132</v>
      </c>
      <c r="P176" s="5">
        <v>1</v>
      </c>
      <c r="Q176" s="4" t="str">
        <f t="shared" si="10"/>
        <v>13</v>
      </c>
      <c r="R176" s="135"/>
      <c r="S176" s="135">
        <f t="shared" si="8"/>
        <v>2.2798941432045101E-3</v>
      </c>
      <c r="T176" s="135"/>
      <c r="U176" s="135">
        <f t="shared" si="9"/>
        <v>61959.481625655499</v>
      </c>
      <c r="V176">
        <v>57836.162089393125</v>
      </c>
    </row>
    <row r="177" spans="2:22">
      <c r="B177">
        <v>651</v>
      </c>
      <c r="D177" s="136" t="s">
        <v>1391</v>
      </c>
      <c r="E177" s="136"/>
      <c r="F177" s="136"/>
      <c r="G177" s="136" t="s">
        <v>1174</v>
      </c>
      <c r="H177" s="136" t="s">
        <v>1210</v>
      </c>
      <c r="I177" s="136"/>
      <c r="J177" s="137" t="str">
        <f>+VLOOKUP(P177,CATÁLOGO!D:E,2)</f>
        <v>1000 SERVICIOS PERSONALES</v>
      </c>
      <c r="K177" s="137" t="str">
        <f>+VLOOKUP(Q177,CATÁLOGO!G:H,2,FALSE)</f>
        <v>1300 REMUNERACIONES ADICIONALES Y ESPECIALES</v>
      </c>
      <c r="L177" s="142" t="str">
        <f>+VLOOKUP(O177,CATÁLOGO!J:K,2,FALSE)</f>
        <v>132 PRIMAS DE VACACIONES, DOMINICAL Y GRATIFICACION DE FIN DE AÑO</v>
      </c>
      <c r="M177" s="143">
        <f t="shared" si="11"/>
        <v>197238.80306890354</v>
      </c>
      <c r="N177" s="170">
        <v>197238.80306890354</v>
      </c>
      <c r="O177">
        <v>132</v>
      </c>
      <c r="P177" s="5">
        <v>1</v>
      </c>
      <c r="Q177" s="4" t="str">
        <f t="shared" si="10"/>
        <v>13</v>
      </c>
      <c r="R177" s="135"/>
      <c r="S177" s="135">
        <f t="shared" si="8"/>
        <v>7.2577042307478065E-3</v>
      </c>
      <c r="T177" s="135"/>
      <c r="U177" s="135">
        <f t="shared" si="9"/>
        <v>197238.80306890354</v>
      </c>
      <c r="V177">
        <v>184112.82801771356</v>
      </c>
    </row>
    <row r="178" spans="2:22">
      <c r="B178">
        <v>661</v>
      </c>
      <c r="D178" s="136" t="s">
        <v>1392</v>
      </c>
      <c r="E178" s="136"/>
      <c r="F178" s="136"/>
      <c r="G178" s="136" t="s">
        <v>1174</v>
      </c>
      <c r="H178" s="136" t="s">
        <v>1209</v>
      </c>
      <c r="I178" s="136"/>
      <c r="J178" s="137" t="str">
        <f>+VLOOKUP(P178,CATÁLOGO!D:E,2)</f>
        <v>1000 SERVICIOS PERSONALES</v>
      </c>
      <c r="K178" s="137" t="str">
        <f>+VLOOKUP(Q178,CATÁLOGO!G:H,2,FALSE)</f>
        <v>1300 REMUNERACIONES ADICIONALES Y ESPECIALES</v>
      </c>
      <c r="L178" s="142" t="str">
        <f>+VLOOKUP(O178,CATÁLOGO!J:K,2,FALSE)</f>
        <v>132 PRIMAS DE VACACIONES, DOMINICAL Y GRATIFICACION DE FIN DE AÑO</v>
      </c>
      <c r="M178" s="143">
        <f t="shared" si="11"/>
        <v>268208.92527102696</v>
      </c>
      <c r="N178" s="170">
        <v>268208.92527102696</v>
      </c>
      <c r="O178">
        <v>132</v>
      </c>
      <c r="P178" s="5">
        <v>1</v>
      </c>
      <c r="Q178" s="4" t="str">
        <f t="shared" si="10"/>
        <v>13</v>
      </c>
      <c r="R178" s="135"/>
      <c r="S178" s="135">
        <f t="shared" si="8"/>
        <v>9.8691587120605002E-3</v>
      </c>
      <c r="T178" s="135"/>
      <c r="U178" s="135">
        <f t="shared" si="9"/>
        <v>268208.92527102696</v>
      </c>
      <c r="V178">
        <v>250359.98476420323</v>
      </c>
    </row>
    <row r="179" spans="2:22">
      <c r="B179">
        <v>671</v>
      </c>
      <c r="D179" s="136" t="s">
        <v>1393</v>
      </c>
      <c r="E179" s="136"/>
      <c r="F179" s="136"/>
      <c r="G179" s="136" t="s">
        <v>1174</v>
      </c>
      <c r="H179" s="136" t="s">
        <v>1210</v>
      </c>
      <c r="I179" s="136"/>
      <c r="J179" s="137" t="str">
        <f>+VLOOKUP(P179,CATÁLOGO!D:E,2)</f>
        <v>1000 SERVICIOS PERSONALES</v>
      </c>
      <c r="K179" s="137" t="str">
        <f>+VLOOKUP(Q179,CATÁLOGO!G:H,2,FALSE)</f>
        <v>1300 REMUNERACIONES ADICIONALES Y ESPECIALES</v>
      </c>
      <c r="L179" s="142" t="str">
        <f>+VLOOKUP(O179,CATÁLOGO!J:K,2,FALSE)</f>
        <v>132 PRIMAS DE VACACIONES, DOMINICAL Y GRATIFICACION DE FIN DE AÑO</v>
      </c>
      <c r="M179" s="143">
        <f t="shared" si="11"/>
        <v>162238.64315429269</v>
      </c>
      <c r="N179" s="170">
        <v>162238.64315429269</v>
      </c>
      <c r="O179">
        <v>132</v>
      </c>
      <c r="P179" s="5">
        <v>1</v>
      </c>
      <c r="Q179" s="4" t="str">
        <f t="shared" si="10"/>
        <v>13</v>
      </c>
      <c r="R179" s="135"/>
      <c r="S179" s="135">
        <f t="shared" si="8"/>
        <v>5.9698196728579416E-3</v>
      </c>
      <c r="T179" s="135"/>
      <c r="U179" s="135">
        <f t="shared" si="9"/>
        <v>162238.64315429269</v>
      </c>
      <c r="V179">
        <v>151441.88131408711</v>
      </c>
    </row>
    <row r="180" spans="2:22">
      <c r="B180">
        <v>681</v>
      </c>
      <c r="D180" s="136" t="s">
        <v>1394</v>
      </c>
      <c r="E180" s="136"/>
      <c r="F180" s="136"/>
      <c r="G180" s="136" t="s">
        <v>1186</v>
      </c>
      <c r="H180" s="136" t="s">
        <v>1210</v>
      </c>
      <c r="I180" s="136"/>
      <c r="J180" s="137" t="str">
        <f>+VLOOKUP(P180,CATÁLOGO!D:E,2)</f>
        <v>1000 SERVICIOS PERSONALES</v>
      </c>
      <c r="K180" s="137" t="str">
        <f>+VLOOKUP(Q180,CATÁLOGO!G:H,2,FALSE)</f>
        <v>1300 REMUNERACIONES ADICIONALES Y ESPECIALES</v>
      </c>
      <c r="L180" s="142" t="str">
        <f>+VLOOKUP(O180,CATÁLOGO!J:K,2,FALSE)</f>
        <v>132 PRIMAS DE VACACIONES, DOMINICAL Y GRATIFICACION DE FIN DE AÑO</v>
      </c>
      <c r="M180" s="143">
        <f t="shared" si="11"/>
        <v>282425.65652570431</v>
      </c>
      <c r="N180" s="170">
        <v>282425.65652570431</v>
      </c>
      <c r="O180">
        <v>132</v>
      </c>
      <c r="P180" s="5">
        <v>1</v>
      </c>
      <c r="Q180" s="4" t="str">
        <f t="shared" si="10"/>
        <v>13</v>
      </c>
      <c r="R180" s="135"/>
      <c r="S180" s="135">
        <f t="shared" si="8"/>
        <v>1.039228514037507E-2</v>
      </c>
      <c r="T180" s="135"/>
      <c r="U180" s="135">
        <f t="shared" si="9"/>
        <v>282425.65652570431</v>
      </c>
      <c r="V180">
        <v>263630.61182003701</v>
      </c>
    </row>
    <row r="181" spans="2:22">
      <c r="B181">
        <v>691</v>
      </c>
      <c r="D181" s="136" t="s">
        <v>1395</v>
      </c>
      <c r="E181" s="136"/>
      <c r="F181" s="136"/>
      <c r="G181" s="136" t="s">
        <v>1194</v>
      </c>
      <c r="H181" s="136" t="s">
        <v>1210</v>
      </c>
      <c r="I181" s="136"/>
      <c r="J181" s="137" t="str">
        <f>+VLOOKUP(P181,CATÁLOGO!D:E,2)</f>
        <v>1000 SERVICIOS PERSONALES</v>
      </c>
      <c r="K181" s="137" t="str">
        <f>+VLOOKUP(Q181,CATÁLOGO!G:H,2,FALSE)</f>
        <v>1300 REMUNERACIONES ADICIONALES Y ESPECIALES</v>
      </c>
      <c r="L181" s="142" t="str">
        <f>+VLOOKUP(O181,CATÁLOGO!J:K,2,FALSE)</f>
        <v>132 PRIMAS DE VACACIONES, DOMINICAL Y GRATIFICACION DE FIN DE AÑO</v>
      </c>
      <c r="M181" s="143">
        <f t="shared" si="11"/>
        <v>80114.635152870149</v>
      </c>
      <c r="N181" s="170">
        <v>80114.635152870149</v>
      </c>
      <c r="O181">
        <v>132</v>
      </c>
      <c r="P181" s="5">
        <v>1</v>
      </c>
      <c r="Q181" s="4" t="str">
        <f t="shared" si="10"/>
        <v>13</v>
      </c>
      <c r="R181" s="135"/>
      <c r="S181" s="135">
        <f t="shared" si="8"/>
        <v>2.9479408587299075E-3</v>
      </c>
      <c r="T181" s="135"/>
      <c r="U181" s="135">
        <f t="shared" si="9"/>
        <v>80114.635152870149</v>
      </c>
      <c r="V181">
        <v>74783.11475277727</v>
      </c>
    </row>
    <row r="182" spans="2:22">
      <c r="B182">
        <v>701</v>
      </c>
      <c r="D182" s="136" t="s">
        <v>1396</v>
      </c>
      <c r="E182" s="136"/>
      <c r="F182" s="136"/>
      <c r="G182" s="136" t="s">
        <v>1404</v>
      </c>
      <c r="H182" s="136" t="s">
        <v>1210</v>
      </c>
      <c r="I182" s="136"/>
      <c r="J182" s="137" t="str">
        <f>+VLOOKUP(P182,CATÁLOGO!D:E,2)</f>
        <v>1000 SERVICIOS PERSONALES</v>
      </c>
      <c r="K182" s="137" t="str">
        <f>+VLOOKUP(Q182,CATÁLOGO!G:H,2,FALSE)</f>
        <v>1300 REMUNERACIONES ADICIONALES Y ESPECIALES</v>
      </c>
      <c r="L182" s="142" t="str">
        <f>+VLOOKUP(O182,CATÁLOGO!J:K,2,FALSE)</f>
        <v>132 PRIMAS DE VACACIONES, DOMINICAL Y GRATIFICACION DE FIN DE AÑO</v>
      </c>
      <c r="M182" s="143">
        <f t="shared" si="11"/>
        <v>193412.62763326173</v>
      </c>
      <c r="N182" s="170">
        <v>193412.62763326173</v>
      </c>
      <c r="O182">
        <v>132</v>
      </c>
      <c r="P182" s="5">
        <v>1</v>
      </c>
      <c r="Q182" s="4" t="str">
        <f t="shared" si="10"/>
        <v>13</v>
      </c>
      <c r="R182" s="135"/>
      <c r="S182" s="135">
        <f t="shared" si="8"/>
        <v>7.1169142380345576E-3</v>
      </c>
      <c r="T182" s="135"/>
      <c r="U182" s="135">
        <f t="shared" si="9"/>
        <v>193412.62763326173</v>
      </c>
      <c r="V182">
        <v>180541.27937217735</v>
      </c>
    </row>
    <row r="183" spans="2:22">
      <c r="B183">
        <v>711</v>
      </c>
      <c r="D183" s="136" t="s">
        <v>1397</v>
      </c>
      <c r="E183" s="136"/>
      <c r="F183" s="136"/>
      <c r="G183" s="136" t="s">
        <v>1175</v>
      </c>
      <c r="H183" s="136" t="s">
        <v>1210</v>
      </c>
      <c r="I183" s="136"/>
      <c r="J183" s="137" t="str">
        <f>+VLOOKUP(P183,CATÁLOGO!D:E,2)</f>
        <v>1000 SERVICIOS PERSONALES</v>
      </c>
      <c r="K183" s="137" t="str">
        <f>+VLOOKUP(Q183,CATÁLOGO!G:H,2,FALSE)</f>
        <v>1300 REMUNERACIONES ADICIONALES Y ESPECIALES</v>
      </c>
      <c r="L183" s="142" t="str">
        <f>+VLOOKUP(O183,CATÁLOGO!J:K,2,FALSE)</f>
        <v>132 PRIMAS DE VACACIONES, DOMINICAL Y GRATIFICACION DE FIN DE AÑO</v>
      </c>
      <c r="M183" s="143">
        <f t="shared" si="11"/>
        <v>78415.743233895555</v>
      </c>
      <c r="N183" s="170">
        <v>78415.743233895555</v>
      </c>
      <c r="O183">
        <v>132</v>
      </c>
      <c r="P183" s="5">
        <v>1</v>
      </c>
      <c r="Q183" s="4" t="str">
        <f t="shared" si="10"/>
        <v>13</v>
      </c>
      <c r="R183" s="135"/>
      <c r="S183" s="135">
        <f t="shared" si="8"/>
        <v>2.8854275252677402E-3</v>
      </c>
      <c r="T183" s="135"/>
      <c r="U183" s="135">
        <f t="shared" si="9"/>
        <v>78415.743233895555</v>
      </c>
      <c r="V183">
        <v>73197.281788715001</v>
      </c>
    </row>
    <row r="184" spans="2:22">
      <c r="B184">
        <v>121</v>
      </c>
      <c r="D184" s="136" t="s">
        <v>1337</v>
      </c>
      <c r="E184" s="136"/>
      <c r="F184" s="136"/>
      <c r="G184" s="136" t="s">
        <v>1194</v>
      </c>
      <c r="H184" s="136" t="s">
        <v>1210</v>
      </c>
      <c r="I184" s="136"/>
      <c r="J184" s="137" t="str">
        <f>+VLOOKUP(P184,CATÁLOGO!D:E,2)</f>
        <v>1000 SERVICIOS PERSONALES</v>
      </c>
      <c r="K184" s="137" t="str">
        <f>+VLOOKUP(Q184,CATÁLOGO!G:H,2,FALSE)</f>
        <v>1300 REMUNERACIONES ADICIONALES Y ESPECIALES</v>
      </c>
      <c r="L184" s="142" t="str">
        <f>+VLOOKUP(O184,CATÁLOGO!J:K,2,FALSE)</f>
        <v>133 HORAS EXTRAORDINARIAS</v>
      </c>
      <c r="M184" s="143">
        <f t="shared" si="11"/>
        <v>1360.4166932767523</v>
      </c>
      <c r="N184" s="170">
        <v>1360.4166932767523</v>
      </c>
      <c r="O184">
        <v>133</v>
      </c>
      <c r="P184" s="5">
        <v>1</v>
      </c>
      <c r="Q184" s="4" t="str">
        <f t="shared" si="10"/>
        <v>13</v>
      </c>
      <c r="R184" s="135">
        <f>+SUM(M184:M243)</f>
        <v>252310.99999999994</v>
      </c>
      <c r="S184" s="135">
        <f>+M184/R$184</f>
        <v>5.3918247451627266E-3</v>
      </c>
      <c r="T184" s="171">
        <v>252311</v>
      </c>
      <c r="U184" s="135">
        <f>+T$184*S184</f>
        <v>1360.4166932767528</v>
      </c>
      <c r="V184">
        <v>1269.8825639807246</v>
      </c>
    </row>
    <row r="185" spans="2:22">
      <c r="B185">
        <v>131</v>
      </c>
      <c r="D185" s="136" t="s">
        <v>1338</v>
      </c>
      <c r="E185" s="136"/>
      <c r="F185" s="136"/>
      <c r="G185" s="136" t="s">
        <v>1188</v>
      </c>
      <c r="H185" s="136" t="s">
        <v>1210</v>
      </c>
      <c r="I185" s="136"/>
      <c r="J185" s="137" t="str">
        <f>+VLOOKUP(P185,CATÁLOGO!D:E,2)</f>
        <v>1000 SERVICIOS PERSONALES</v>
      </c>
      <c r="K185" s="137" t="str">
        <f>+VLOOKUP(Q185,CATÁLOGO!G:H,2,FALSE)</f>
        <v>1300 REMUNERACIONES ADICIONALES Y ESPECIALES</v>
      </c>
      <c r="L185" s="142" t="str">
        <f>+VLOOKUP(O185,CATÁLOGO!J:K,2,FALSE)</f>
        <v>133 HORAS EXTRAORDINARIAS</v>
      </c>
      <c r="M185" s="143">
        <f t="shared" si="11"/>
        <v>11697.333446177523</v>
      </c>
      <c r="N185" s="170">
        <v>11697.333446177523</v>
      </c>
      <c r="O185">
        <v>133</v>
      </c>
      <c r="P185" s="5">
        <v>1</v>
      </c>
      <c r="Q185" s="4" t="str">
        <f t="shared" si="10"/>
        <v>13</v>
      </c>
      <c r="R185" s="135"/>
      <c r="S185" s="135">
        <f t="shared" ref="S185:S243" si="12">+M185/R$184</f>
        <v>4.6360774782619567E-2</v>
      </c>
      <c r="T185" s="135"/>
      <c r="U185" s="135">
        <f t="shared" ref="U185:U243" si="13">+T$184*S185</f>
        <v>11697.333446177525</v>
      </c>
      <c r="V185">
        <v>10918.889676802557</v>
      </c>
    </row>
    <row r="186" spans="2:22">
      <c r="B186">
        <v>141</v>
      </c>
      <c r="D186" s="136" t="s">
        <v>1339</v>
      </c>
      <c r="E186" s="136"/>
      <c r="F186" s="136"/>
      <c r="G186" s="136" t="s">
        <v>1177</v>
      </c>
      <c r="H186" s="136" t="s">
        <v>1209</v>
      </c>
      <c r="I186" s="136"/>
      <c r="J186" s="137" t="str">
        <f>+VLOOKUP(P186,CATÁLOGO!D:E,2)</f>
        <v>1000 SERVICIOS PERSONALES</v>
      </c>
      <c r="K186" s="137" t="str">
        <f>+VLOOKUP(Q186,CATÁLOGO!G:H,2,FALSE)</f>
        <v>1300 REMUNERACIONES ADICIONALES Y ESPECIALES</v>
      </c>
      <c r="L186" s="142" t="str">
        <f>+VLOOKUP(O186,CATÁLOGO!J:K,2,FALSE)</f>
        <v>133 HORAS EXTRAORDINARIAS</v>
      </c>
      <c r="M186" s="143">
        <f t="shared" si="11"/>
        <v>7442.64469257157</v>
      </c>
      <c r="N186" s="170">
        <v>7442.64469257157</v>
      </c>
      <c r="O186">
        <v>133</v>
      </c>
      <c r="P186" s="5">
        <v>1</v>
      </c>
      <c r="Q186" s="4" t="str">
        <f t="shared" si="10"/>
        <v>13</v>
      </c>
      <c r="R186" s="135"/>
      <c r="S186" s="135">
        <f t="shared" si="12"/>
        <v>2.9497900181013004E-2</v>
      </c>
      <c r="T186" s="135"/>
      <c r="U186" s="135">
        <f t="shared" si="13"/>
        <v>7442.6446925715718</v>
      </c>
      <c r="V186">
        <v>6947.3454506321796</v>
      </c>
    </row>
    <row r="187" spans="2:22">
      <c r="B187">
        <v>151</v>
      </c>
      <c r="D187" s="136" t="s">
        <v>1340</v>
      </c>
      <c r="E187" s="136"/>
      <c r="F187" s="136"/>
      <c r="G187" s="136" t="s">
        <v>1176</v>
      </c>
      <c r="H187" s="136" t="s">
        <v>1209</v>
      </c>
      <c r="I187" s="136"/>
      <c r="J187" s="137" t="str">
        <f>+VLOOKUP(P187,CATÁLOGO!D:E,2)</f>
        <v>1000 SERVICIOS PERSONALES</v>
      </c>
      <c r="K187" s="137" t="str">
        <f>+VLOOKUP(Q187,CATÁLOGO!G:H,2,FALSE)</f>
        <v>1300 REMUNERACIONES ADICIONALES Y ESPECIALES</v>
      </c>
      <c r="L187" s="142" t="str">
        <f>+VLOOKUP(O187,CATÁLOGO!J:K,2,FALSE)</f>
        <v>133 HORAS EXTRAORDINARIAS</v>
      </c>
      <c r="M187" s="143">
        <f t="shared" si="11"/>
        <v>3934.0030049029247</v>
      </c>
      <c r="N187" s="170">
        <v>3934.0030049029247</v>
      </c>
      <c r="O187">
        <v>133</v>
      </c>
      <c r="P187" s="5">
        <v>1</v>
      </c>
      <c r="Q187" s="4" t="str">
        <f t="shared" si="10"/>
        <v>13</v>
      </c>
      <c r="R187" s="135"/>
      <c r="S187" s="135">
        <f t="shared" si="12"/>
        <v>1.559188067465519E-2</v>
      </c>
      <c r="T187" s="135"/>
      <c r="U187" s="135">
        <f t="shared" si="13"/>
        <v>3934.0030049029256</v>
      </c>
      <c r="V187">
        <v>3672.1997364947888</v>
      </c>
    </row>
    <row r="188" spans="2:22">
      <c r="B188">
        <v>161</v>
      </c>
      <c r="D188" s="136" t="s">
        <v>1341</v>
      </c>
      <c r="E188" s="136"/>
      <c r="F188" s="136"/>
      <c r="G188" s="136" t="s">
        <v>1181</v>
      </c>
      <c r="H188" s="136" t="s">
        <v>1213</v>
      </c>
      <c r="I188" s="136"/>
      <c r="J188" s="137" t="str">
        <f>+VLOOKUP(P188,CATÁLOGO!D:E,2)</f>
        <v>1000 SERVICIOS PERSONALES</v>
      </c>
      <c r="K188" s="137" t="str">
        <f>+VLOOKUP(Q188,CATÁLOGO!G:H,2,FALSE)</f>
        <v>1300 REMUNERACIONES ADICIONALES Y ESPECIALES</v>
      </c>
      <c r="L188" s="142" t="str">
        <f>+VLOOKUP(O188,CATÁLOGO!J:K,2,FALSE)</f>
        <v>133 HORAS EXTRAORDINARIAS</v>
      </c>
      <c r="M188" s="143">
        <f t="shared" si="11"/>
        <v>1298.599452811764</v>
      </c>
      <c r="N188" s="170">
        <v>1298.599452811764</v>
      </c>
      <c r="O188">
        <v>133</v>
      </c>
      <c r="P188" s="5">
        <v>1</v>
      </c>
      <c r="Q188" s="4" t="str">
        <f t="shared" si="10"/>
        <v>13</v>
      </c>
      <c r="R188" s="135"/>
      <c r="S188" s="135">
        <f t="shared" si="12"/>
        <v>5.1468206016058128E-3</v>
      </c>
      <c r="T188" s="135"/>
      <c r="U188" s="135">
        <f t="shared" si="13"/>
        <v>1298.5994528117642</v>
      </c>
      <c r="V188">
        <v>1212.1791880902006</v>
      </c>
    </row>
    <row r="189" spans="2:22">
      <c r="B189">
        <v>171</v>
      </c>
      <c r="D189" s="136" t="s">
        <v>1342</v>
      </c>
      <c r="E189" s="136"/>
      <c r="F189" s="136"/>
      <c r="G189" s="136" t="s">
        <v>1194</v>
      </c>
      <c r="H189" s="136" t="s">
        <v>1213</v>
      </c>
      <c r="I189" s="136"/>
      <c r="J189" s="137" t="str">
        <f>+VLOOKUP(P189,CATÁLOGO!D:E,2)</f>
        <v>1000 SERVICIOS PERSONALES</v>
      </c>
      <c r="K189" s="137" t="str">
        <f>+VLOOKUP(Q189,CATÁLOGO!G:H,2,FALSE)</f>
        <v>1300 REMUNERACIONES ADICIONALES Y ESPECIALES</v>
      </c>
      <c r="L189" s="142" t="str">
        <f>+VLOOKUP(O189,CATÁLOGO!J:K,2,FALSE)</f>
        <v>133 HORAS EXTRAORDINARIAS</v>
      </c>
      <c r="M189" s="143">
        <f t="shared" si="11"/>
        <v>2310.4628039110476</v>
      </c>
      <c r="N189" s="170">
        <v>2310.4628039110476</v>
      </c>
      <c r="O189">
        <v>133</v>
      </c>
      <c r="P189" s="5">
        <v>1</v>
      </c>
      <c r="Q189" s="4" t="str">
        <f t="shared" si="10"/>
        <v>13</v>
      </c>
      <c r="R189" s="135"/>
      <c r="S189" s="135">
        <f t="shared" si="12"/>
        <v>9.1572020399865572E-3</v>
      </c>
      <c r="T189" s="135"/>
      <c r="U189" s="135">
        <f t="shared" si="13"/>
        <v>2310.462803911048</v>
      </c>
      <c r="V189">
        <v>2156.7042244576328</v>
      </c>
    </row>
    <row r="190" spans="2:22">
      <c r="B190">
        <v>181</v>
      </c>
      <c r="D190" s="136" t="s">
        <v>1343</v>
      </c>
      <c r="E190" s="136"/>
      <c r="F190" s="136"/>
      <c r="G190" s="136" t="s">
        <v>1187</v>
      </c>
      <c r="H190" s="136" t="s">
        <v>1209</v>
      </c>
      <c r="I190" s="136"/>
      <c r="J190" s="137" t="str">
        <f>+VLOOKUP(P190,CATÁLOGO!D:E,2)</f>
        <v>1000 SERVICIOS PERSONALES</v>
      </c>
      <c r="K190" s="137" t="str">
        <f>+VLOOKUP(Q190,CATÁLOGO!G:H,2,FALSE)</f>
        <v>1300 REMUNERACIONES ADICIONALES Y ESPECIALES</v>
      </c>
      <c r="L190" s="142" t="str">
        <f>+VLOOKUP(O190,CATÁLOGO!J:K,2,FALSE)</f>
        <v>133 HORAS EXTRAORDINARIAS</v>
      </c>
      <c r="M190" s="143">
        <f t="shared" si="11"/>
        <v>2976.2839365552654</v>
      </c>
      <c r="N190" s="170">
        <v>2976.2839365552654</v>
      </c>
      <c r="O190">
        <v>133</v>
      </c>
      <c r="P190" s="5">
        <v>1</v>
      </c>
      <c r="Q190" s="4" t="str">
        <f t="shared" si="10"/>
        <v>13</v>
      </c>
      <c r="R190" s="135"/>
      <c r="S190" s="135">
        <f t="shared" si="12"/>
        <v>1.1796092665620072E-2</v>
      </c>
      <c r="T190" s="135"/>
      <c r="U190" s="135">
        <f t="shared" si="13"/>
        <v>2976.2839365552659</v>
      </c>
      <c r="V190">
        <v>2778.2157446068386</v>
      </c>
    </row>
    <row r="191" spans="2:22">
      <c r="B191">
        <v>191</v>
      </c>
      <c r="D191" s="136" t="s">
        <v>1344</v>
      </c>
      <c r="E191" s="136"/>
      <c r="F191" s="136"/>
      <c r="G191" s="136" t="s">
        <v>1181</v>
      </c>
      <c r="H191" s="136" t="s">
        <v>1210</v>
      </c>
      <c r="I191" s="136"/>
      <c r="J191" s="137" t="str">
        <f>+VLOOKUP(P191,CATÁLOGO!D:E,2)</f>
        <v>1000 SERVICIOS PERSONALES</v>
      </c>
      <c r="K191" s="137" t="str">
        <f>+VLOOKUP(Q191,CATÁLOGO!G:H,2,FALSE)</f>
        <v>1300 REMUNERACIONES ADICIONALES Y ESPECIALES</v>
      </c>
      <c r="L191" s="142" t="str">
        <f>+VLOOKUP(O191,CATÁLOGO!J:K,2,FALSE)</f>
        <v>133 HORAS EXTRAORDINARIAS</v>
      </c>
      <c r="M191" s="143">
        <f t="shared" si="11"/>
        <v>3474.2885781953792</v>
      </c>
      <c r="N191" s="170">
        <v>3474.2885781953792</v>
      </c>
      <c r="O191">
        <v>133</v>
      </c>
      <c r="P191" s="5">
        <v>1</v>
      </c>
      <c r="Q191" s="4" t="str">
        <f t="shared" si="10"/>
        <v>13</v>
      </c>
      <c r="R191" s="135"/>
      <c r="S191" s="135">
        <f t="shared" si="12"/>
        <v>1.3769865674486566E-2</v>
      </c>
      <c r="T191" s="135"/>
      <c r="U191" s="135">
        <f t="shared" si="13"/>
        <v>3474.2885781953801</v>
      </c>
      <c r="V191">
        <v>3243.0787636550745</v>
      </c>
    </row>
    <row r="192" spans="2:22">
      <c r="B192">
        <v>201</v>
      </c>
      <c r="D192" s="136" t="s">
        <v>1345</v>
      </c>
      <c r="E192" s="136"/>
      <c r="F192" s="136"/>
      <c r="G192" s="136" t="s">
        <v>1181</v>
      </c>
      <c r="H192" s="136" t="s">
        <v>1213</v>
      </c>
      <c r="I192" s="136"/>
      <c r="J192" s="137" t="str">
        <f>+VLOOKUP(P192,CATÁLOGO!D:E,2)</f>
        <v>1000 SERVICIOS PERSONALES</v>
      </c>
      <c r="K192" s="137" t="str">
        <f>+VLOOKUP(Q192,CATÁLOGO!G:H,2,FALSE)</f>
        <v>1300 REMUNERACIONES ADICIONALES Y ESPECIALES</v>
      </c>
      <c r="L192" s="142" t="str">
        <f>+VLOOKUP(O192,CATÁLOGO!J:K,2,FALSE)</f>
        <v>133 HORAS EXTRAORDINARIAS</v>
      </c>
      <c r="M192" s="143">
        <f t="shared" si="11"/>
        <v>5127.0592536311533</v>
      </c>
      <c r="N192" s="170">
        <v>5127.0592536311533</v>
      </c>
      <c r="O192">
        <v>133</v>
      </c>
      <c r="P192" s="5">
        <v>1</v>
      </c>
      <c r="Q192" s="4" t="str">
        <f t="shared" si="10"/>
        <v>13</v>
      </c>
      <c r="R192" s="135"/>
      <c r="S192" s="135">
        <f t="shared" si="12"/>
        <v>2.0320395280551202E-2</v>
      </c>
      <c r="T192" s="135"/>
      <c r="U192" s="135">
        <f t="shared" si="13"/>
        <v>5127.0592536311542</v>
      </c>
      <c r="V192">
        <v>4785.8594964754175</v>
      </c>
    </row>
    <row r="193" spans="2:22">
      <c r="B193">
        <v>211</v>
      </c>
      <c r="D193" s="136" t="s">
        <v>1346</v>
      </c>
      <c r="E193" s="136"/>
      <c r="F193" s="136"/>
      <c r="G193" s="136" t="s">
        <v>1190</v>
      </c>
      <c r="H193" s="136" t="s">
        <v>1213</v>
      </c>
      <c r="I193" s="136"/>
      <c r="J193" s="137" t="str">
        <f>+VLOOKUP(P193,CATÁLOGO!D:E,2)</f>
        <v>1000 SERVICIOS PERSONALES</v>
      </c>
      <c r="K193" s="137" t="str">
        <f>+VLOOKUP(Q193,CATÁLOGO!G:H,2,FALSE)</f>
        <v>1300 REMUNERACIONES ADICIONALES Y ESPECIALES</v>
      </c>
      <c r="L193" s="142" t="str">
        <f>+VLOOKUP(O193,CATÁLOGO!J:K,2,FALSE)</f>
        <v>133 HORAS EXTRAORDINARIAS</v>
      </c>
      <c r="M193" s="143">
        <f t="shared" si="11"/>
        <v>11597.882812404676</v>
      </c>
      <c r="N193" s="170">
        <v>11597.882812404676</v>
      </c>
      <c r="O193">
        <v>133</v>
      </c>
      <c r="P193" s="5">
        <v>1</v>
      </c>
      <c r="Q193" s="4" t="str">
        <f t="shared" si="10"/>
        <v>13</v>
      </c>
      <c r="R193" s="135"/>
      <c r="S193" s="135">
        <f t="shared" si="12"/>
        <v>4.5966615852676571E-2</v>
      </c>
      <c r="T193" s="135"/>
      <c r="U193" s="135">
        <f t="shared" si="13"/>
        <v>11597.882812404678</v>
      </c>
      <c r="V193">
        <v>10826.057365622381</v>
      </c>
    </row>
    <row r="194" spans="2:22">
      <c r="B194">
        <v>221</v>
      </c>
      <c r="D194" s="136" t="s">
        <v>1347</v>
      </c>
      <c r="E194" s="136"/>
      <c r="F194" s="136"/>
      <c r="G194" s="136" t="s">
        <v>1185</v>
      </c>
      <c r="H194" s="136" t="s">
        <v>1210</v>
      </c>
      <c r="I194" s="136"/>
      <c r="J194" s="137" t="str">
        <f>+VLOOKUP(P194,CATÁLOGO!D:E,2)</f>
        <v>1000 SERVICIOS PERSONALES</v>
      </c>
      <c r="K194" s="137" t="str">
        <f>+VLOOKUP(Q194,CATÁLOGO!G:H,2,FALSE)</f>
        <v>1300 REMUNERACIONES ADICIONALES Y ESPECIALES</v>
      </c>
      <c r="L194" s="142" t="str">
        <f>+VLOOKUP(O194,CATÁLOGO!J:K,2,FALSE)</f>
        <v>133 HORAS EXTRAORDINARIAS</v>
      </c>
      <c r="M194" s="143">
        <f t="shared" si="11"/>
        <v>2654.0560433389146</v>
      </c>
      <c r="N194" s="170">
        <v>2654.0560433389146</v>
      </c>
      <c r="O194">
        <v>133</v>
      </c>
      <c r="P194" s="5">
        <v>1</v>
      </c>
      <c r="Q194" s="4" t="str">
        <f t="shared" si="10"/>
        <v>13</v>
      </c>
      <c r="R194" s="135"/>
      <c r="S194" s="135">
        <f t="shared" si="12"/>
        <v>1.0518986660664479E-2</v>
      </c>
      <c r="T194" s="135"/>
      <c r="U194" s="135">
        <f t="shared" si="13"/>
        <v>2654.0560433389155</v>
      </c>
      <c r="V194">
        <v>2477.4317383196967</v>
      </c>
    </row>
    <row r="195" spans="2:22">
      <c r="B195">
        <v>231</v>
      </c>
      <c r="D195" s="136" t="s">
        <v>1348</v>
      </c>
      <c r="E195" s="136"/>
      <c r="F195" s="136"/>
      <c r="G195" s="136" t="s">
        <v>1195</v>
      </c>
      <c r="H195" s="136" t="s">
        <v>1214</v>
      </c>
      <c r="I195" s="136"/>
      <c r="J195" s="137" t="str">
        <f>+VLOOKUP(P195,CATÁLOGO!D:E,2)</f>
        <v>1000 SERVICIOS PERSONALES</v>
      </c>
      <c r="K195" s="137" t="str">
        <f>+VLOOKUP(Q195,CATÁLOGO!G:H,2,FALSE)</f>
        <v>1300 REMUNERACIONES ADICIONALES Y ESPECIALES</v>
      </c>
      <c r="L195" s="142" t="str">
        <f>+VLOOKUP(O195,CATÁLOGO!J:K,2,FALSE)</f>
        <v>133 HORAS EXTRAORDINARIAS</v>
      </c>
      <c r="M195" s="143">
        <f t="shared" si="11"/>
        <v>6564.9020226639495</v>
      </c>
      <c r="N195" s="170">
        <v>6564.9020226639495</v>
      </c>
      <c r="O195">
        <v>133</v>
      </c>
      <c r="P195" s="5">
        <v>1</v>
      </c>
      <c r="Q195" s="4" t="str">
        <f t="shared" ref="Q195:Q258" si="14">+MID(O195,1,2)</f>
        <v>13</v>
      </c>
      <c r="R195" s="135"/>
      <c r="S195" s="135">
        <f t="shared" si="12"/>
        <v>2.6019087644470321E-2</v>
      </c>
      <c r="T195" s="135"/>
      <c r="U195" s="135">
        <f t="shared" si="13"/>
        <v>6564.9020226639514</v>
      </c>
      <c r="V195">
        <v>6128.0155220256465</v>
      </c>
    </row>
    <row r="196" spans="2:22">
      <c r="B196">
        <v>241</v>
      </c>
      <c r="D196" s="136" t="s">
        <v>1349</v>
      </c>
      <c r="E196" s="136"/>
      <c r="F196" s="136"/>
      <c r="G196" s="136" t="s">
        <v>1178</v>
      </c>
      <c r="H196" s="136" t="s">
        <v>1211</v>
      </c>
      <c r="I196" s="136"/>
      <c r="J196" s="137" t="str">
        <f>+VLOOKUP(P196,CATÁLOGO!D:E,2)</f>
        <v>1000 SERVICIOS PERSONALES</v>
      </c>
      <c r="K196" s="137" t="str">
        <f>+VLOOKUP(Q196,CATÁLOGO!G:H,2,FALSE)</f>
        <v>1300 REMUNERACIONES ADICIONALES Y ESPECIALES</v>
      </c>
      <c r="L196" s="142" t="str">
        <f>+VLOOKUP(O196,CATÁLOGO!J:K,2,FALSE)</f>
        <v>133 HORAS EXTRAORDINARIAS</v>
      </c>
      <c r="M196" s="143">
        <f t="shared" ref="M196:M259" si="15">+N196</f>
        <v>2826.4482960545838</v>
      </c>
      <c r="N196" s="170">
        <v>2826.4482960545838</v>
      </c>
      <c r="O196">
        <v>133</v>
      </c>
      <c r="P196" s="5">
        <v>1</v>
      </c>
      <c r="Q196" s="4" t="str">
        <f t="shared" si="14"/>
        <v>13</v>
      </c>
      <c r="R196" s="135"/>
      <c r="S196" s="135">
        <f t="shared" si="12"/>
        <v>1.1202239680610772E-2</v>
      </c>
      <c r="T196" s="135"/>
      <c r="U196" s="135">
        <f t="shared" si="13"/>
        <v>2826.4482960545843</v>
      </c>
      <c r="V196">
        <v>2638.3514895774479</v>
      </c>
    </row>
    <row r="197" spans="2:22">
      <c r="B197">
        <v>251</v>
      </c>
      <c r="D197" s="136" t="s">
        <v>1350</v>
      </c>
      <c r="E197" s="136"/>
      <c r="F197" s="136"/>
      <c r="G197" s="136" t="s">
        <v>1177</v>
      </c>
      <c r="H197" s="136" t="s">
        <v>1209</v>
      </c>
      <c r="I197" s="136"/>
      <c r="J197" s="137" t="str">
        <f>+VLOOKUP(P197,CATÁLOGO!D:E,2)</f>
        <v>1000 SERVICIOS PERSONALES</v>
      </c>
      <c r="K197" s="137" t="str">
        <f>+VLOOKUP(Q197,CATÁLOGO!G:H,2,FALSE)</f>
        <v>1300 REMUNERACIONES ADICIONALES Y ESPECIALES</v>
      </c>
      <c r="L197" s="142" t="str">
        <f>+VLOOKUP(O197,CATÁLOGO!J:K,2,FALSE)</f>
        <v>133 HORAS EXTRAORDINARIAS</v>
      </c>
      <c r="M197" s="143">
        <f t="shared" si="15"/>
        <v>3866.8365402891282</v>
      </c>
      <c r="N197" s="170">
        <v>3866.8365402891282</v>
      </c>
      <c r="O197">
        <v>133</v>
      </c>
      <c r="P197" s="5">
        <v>1</v>
      </c>
      <c r="Q197" s="4" t="str">
        <f t="shared" si="14"/>
        <v>13</v>
      </c>
      <c r="R197" s="135"/>
      <c r="S197" s="135">
        <f t="shared" si="12"/>
        <v>1.532567561576439E-2</v>
      </c>
      <c r="T197" s="135"/>
      <c r="U197" s="135">
        <f t="shared" si="13"/>
        <v>3866.8365402891291</v>
      </c>
      <c r="V197">
        <v>3609.5031210248276</v>
      </c>
    </row>
    <row r="198" spans="2:22">
      <c r="B198">
        <v>261</v>
      </c>
      <c r="D198" s="136" t="s">
        <v>1351</v>
      </c>
      <c r="E198" s="136"/>
      <c r="F198" s="136"/>
      <c r="G198" s="136" t="s">
        <v>1194</v>
      </c>
      <c r="H198" s="136" t="s">
        <v>1210</v>
      </c>
      <c r="I198" s="136"/>
      <c r="J198" s="137" t="str">
        <f>+VLOOKUP(P198,CATÁLOGO!D:E,2)</f>
        <v>1000 SERVICIOS PERSONALES</v>
      </c>
      <c r="K198" s="137" t="str">
        <f>+VLOOKUP(Q198,CATÁLOGO!G:H,2,FALSE)</f>
        <v>1300 REMUNERACIONES ADICIONALES Y ESPECIALES</v>
      </c>
      <c r="L198" s="142" t="str">
        <f>+VLOOKUP(O198,CATÁLOGO!J:K,2,FALSE)</f>
        <v>133 HORAS EXTRAORDINARIAS</v>
      </c>
      <c r="M198" s="143">
        <f t="shared" si="15"/>
        <v>1010.145767331038</v>
      </c>
      <c r="N198" s="170">
        <v>1010.145767331038</v>
      </c>
      <c r="O198">
        <v>133</v>
      </c>
      <c r="P198" s="5">
        <v>1</v>
      </c>
      <c r="Q198" s="4" t="str">
        <f t="shared" si="14"/>
        <v>13</v>
      </c>
      <c r="R198" s="135"/>
      <c r="S198" s="135">
        <f t="shared" si="12"/>
        <v>4.0035740309817573E-3</v>
      </c>
      <c r="T198" s="135"/>
      <c r="U198" s="135">
        <f t="shared" si="13"/>
        <v>1010.1457673310382</v>
      </c>
      <c r="V198">
        <v>942.92175577682303</v>
      </c>
    </row>
    <row r="199" spans="2:22">
      <c r="B199">
        <v>271</v>
      </c>
      <c r="D199" s="136" t="s">
        <v>1352</v>
      </c>
      <c r="E199" s="136"/>
      <c r="F199" s="136"/>
      <c r="G199" s="136" t="s">
        <v>1194</v>
      </c>
      <c r="H199" s="136" t="s">
        <v>1210</v>
      </c>
      <c r="I199" s="136"/>
      <c r="J199" s="137" t="str">
        <f>+VLOOKUP(P199,CATÁLOGO!D:E,2)</f>
        <v>1000 SERVICIOS PERSONALES</v>
      </c>
      <c r="K199" s="137" t="str">
        <f>+VLOOKUP(Q199,CATÁLOGO!G:H,2,FALSE)</f>
        <v>1300 REMUNERACIONES ADICIONALES Y ESPECIALES</v>
      </c>
      <c r="L199" s="142" t="str">
        <f>+VLOOKUP(O199,CATÁLOGO!J:K,2,FALSE)</f>
        <v>133 HORAS EXTRAORDINARIAS</v>
      </c>
      <c r="M199" s="143">
        <f t="shared" si="15"/>
        <v>1067.1845587708697</v>
      </c>
      <c r="N199" s="170">
        <v>1067.1845587708697</v>
      </c>
      <c r="O199">
        <v>133</v>
      </c>
      <c r="P199" s="5">
        <v>1</v>
      </c>
      <c r="Q199" s="4" t="str">
        <f t="shared" si="14"/>
        <v>13</v>
      </c>
      <c r="R199" s="135"/>
      <c r="S199" s="135">
        <f t="shared" si="12"/>
        <v>4.2296394480259283E-3</v>
      </c>
      <c r="T199" s="135"/>
      <c r="U199" s="135">
        <f t="shared" si="13"/>
        <v>1067.1845587708699</v>
      </c>
      <c r="V199">
        <v>996.1646827990661</v>
      </c>
    </row>
    <row r="200" spans="2:22">
      <c r="B200">
        <v>281</v>
      </c>
      <c r="D200" s="136" t="s">
        <v>1353</v>
      </c>
      <c r="E200" s="136"/>
      <c r="F200" s="136"/>
      <c r="G200" s="136" t="s">
        <v>1194</v>
      </c>
      <c r="H200" s="136" t="s">
        <v>1210</v>
      </c>
      <c r="I200" s="136"/>
      <c r="J200" s="137" t="str">
        <f>+VLOOKUP(P200,CATÁLOGO!D:E,2)</f>
        <v>1000 SERVICIOS PERSONALES</v>
      </c>
      <c r="K200" s="137" t="str">
        <f>+VLOOKUP(Q200,CATÁLOGO!G:H,2,FALSE)</f>
        <v>1300 REMUNERACIONES ADICIONALES Y ESPECIALES</v>
      </c>
      <c r="L200" s="142" t="str">
        <f>+VLOOKUP(O200,CATÁLOGO!J:K,2,FALSE)</f>
        <v>133 HORAS EXTRAORDINARIAS</v>
      </c>
      <c r="M200" s="143">
        <f t="shared" si="15"/>
        <v>1385.3137703203859</v>
      </c>
      <c r="N200" s="170">
        <v>1385.3137703203859</v>
      </c>
      <c r="O200">
        <v>133</v>
      </c>
      <c r="P200" s="5">
        <v>1</v>
      </c>
      <c r="Q200" s="4" t="str">
        <f t="shared" si="14"/>
        <v>13</v>
      </c>
      <c r="R200" s="135"/>
      <c r="S200" s="135">
        <f t="shared" si="12"/>
        <v>5.4905008910447273E-3</v>
      </c>
      <c r="T200" s="135"/>
      <c r="U200" s="135">
        <f t="shared" si="13"/>
        <v>1385.3137703203861</v>
      </c>
      <c r="V200">
        <v>1293.1227698588536</v>
      </c>
    </row>
    <row r="201" spans="2:22">
      <c r="B201">
        <v>291</v>
      </c>
      <c r="D201" s="136" t="s">
        <v>1354</v>
      </c>
      <c r="E201" s="136"/>
      <c r="F201" s="136"/>
      <c r="G201" s="136" t="s">
        <v>1194</v>
      </c>
      <c r="H201" s="136" t="s">
        <v>1210</v>
      </c>
      <c r="I201" s="136"/>
      <c r="J201" s="137" t="str">
        <f>+VLOOKUP(P201,CATÁLOGO!D:E,2)</f>
        <v>1000 SERVICIOS PERSONALES</v>
      </c>
      <c r="K201" s="137" t="str">
        <f>+VLOOKUP(Q201,CATÁLOGO!G:H,2,FALSE)</f>
        <v>1300 REMUNERACIONES ADICIONALES Y ESPECIALES</v>
      </c>
      <c r="L201" s="142" t="str">
        <f>+VLOOKUP(O201,CATÁLOGO!J:K,2,FALSE)</f>
        <v>133 HORAS EXTRAORDINARIAS</v>
      </c>
      <c r="M201" s="143">
        <f t="shared" si="15"/>
        <v>2035.5518816238648</v>
      </c>
      <c r="N201" s="170">
        <v>2035.5518816238648</v>
      </c>
      <c r="O201">
        <v>133</v>
      </c>
      <c r="P201" s="5">
        <v>1</v>
      </c>
      <c r="Q201" s="4" t="str">
        <f t="shared" si="14"/>
        <v>13</v>
      </c>
      <c r="R201" s="135"/>
      <c r="S201" s="135">
        <f t="shared" si="12"/>
        <v>8.0676303515259552E-3</v>
      </c>
      <c r="T201" s="135"/>
      <c r="U201" s="135">
        <f t="shared" si="13"/>
        <v>2035.5518816238653</v>
      </c>
      <c r="V201">
        <v>1900.0883003913921</v>
      </c>
    </row>
    <row r="202" spans="2:22">
      <c r="B202">
        <v>301</v>
      </c>
      <c r="D202" s="136" t="s">
        <v>1355</v>
      </c>
      <c r="E202" s="136"/>
      <c r="F202" s="136"/>
      <c r="G202" s="136" t="s">
        <v>1194</v>
      </c>
      <c r="H202" s="136" t="s">
        <v>1210</v>
      </c>
      <c r="I202" s="136"/>
      <c r="J202" s="137" t="str">
        <f>+VLOOKUP(P202,CATÁLOGO!D:E,2)</f>
        <v>1000 SERVICIOS PERSONALES</v>
      </c>
      <c r="K202" s="137" t="str">
        <f>+VLOOKUP(Q202,CATÁLOGO!G:H,2,FALSE)</f>
        <v>1300 REMUNERACIONES ADICIONALES Y ESPECIALES</v>
      </c>
      <c r="L202" s="142" t="str">
        <f>+VLOOKUP(O202,CATÁLOGO!J:K,2,FALSE)</f>
        <v>133 HORAS EXTRAORDINARIAS</v>
      </c>
      <c r="M202" s="143">
        <f t="shared" si="15"/>
        <v>1478.9194564911365</v>
      </c>
      <c r="N202" s="170">
        <v>1478.9194564911365</v>
      </c>
      <c r="O202">
        <v>133</v>
      </c>
      <c r="P202" s="5">
        <v>1</v>
      </c>
      <c r="Q202" s="4" t="str">
        <f t="shared" si="14"/>
        <v>13</v>
      </c>
      <c r="R202" s="135"/>
      <c r="S202" s="135">
        <f t="shared" si="12"/>
        <v>5.8614941738217392E-3</v>
      </c>
      <c r="T202" s="135"/>
      <c r="U202" s="135">
        <f t="shared" si="13"/>
        <v>1478.9194564911368</v>
      </c>
      <c r="V202">
        <v>1380.4991078184955</v>
      </c>
    </row>
    <row r="203" spans="2:22">
      <c r="B203">
        <v>311</v>
      </c>
      <c r="D203" s="136" t="s">
        <v>1356</v>
      </c>
      <c r="E203" s="136"/>
      <c r="F203" s="136"/>
      <c r="G203" s="136" t="s">
        <v>1183</v>
      </c>
      <c r="H203" s="136" t="s">
        <v>1210</v>
      </c>
      <c r="I203" s="136"/>
      <c r="J203" s="137" t="str">
        <f>+VLOOKUP(P203,CATÁLOGO!D:E,2)</f>
        <v>1000 SERVICIOS PERSONALES</v>
      </c>
      <c r="K203" s="137" t="str">
        <f>+VLOOKUP(Q203,CATÁLOGO!G:H,2,FALSE)</f>
        <v>1300 REMUNERACIONES ADICIONALES Y ESPECIALES</v>
      </c>
      <c r="L203" s="142" t="str">
        <f>+VLOOKUP(O203,CATÁLOGO!J:K,2,FALSE)</f>
        <v>133 HORAS EXTRAORDINARIAS</v>
      </c>
      <c r="M203" s="143">
        <f t="shared" si="15"/>
        <v>20532.482050304716</v>
      </c>
      <c r="N203" s="170">
        <v>20532.482050304716</v>
      </c>
      <c r="O203">
        <v>133</v>
      </c>
      <c r="P203" s="5">
        <v>1</v>
      </c>
      <c r="Q203" s="4" t="str">
        <f t="shared" si="14"/>
        <v>13</v>
      </c>
      <c r="R203" s="135"/>
      <c r="S203" s="135">
        <f t="shared" si="12"/>
        <v>8.1377672992080097E-2</v>
      </c>
      <c r="T203" s="135"/>
      <c r="U203" s="135">
        <f t="shared" si="13"/>
        <v>20532.482050304723</v>
      </c>
      <c r="V203">
        <v>19166.069543094691</v>
      </c>
    </row>
    <row r="204" spans="2:22">
      <c r="B204">
        <v>321</v>
      </c>
      <c r="D204" s="136" t="s">
        <v>1357</v>
      </c>
      <c r="E204" s="136"/>
      <c r="F204" s="136"/>
      <c r="G204" s="136" t="s">
        <v>1194</v>
      </c>
      <c r="H204" s="136" t="s">
        <v>1210</v>
      </c>
      <c r="I204" s="136"/>
      <c r="J204" s="137" t="str">
        <f>+VLOOKUP(P204,CATÁLOGO!D:E,2)</f>
        <v>1000 SERVICIOS PERSONALES</v>
      </c>
      <c r="K204" s="137" t="str">
        <f>+VLOOKUP(Q204,CATÁLOGO!G:H,2,FALSE)</f>
        <v>1300 REMUNERACIONES ADICIONALES Y ESPECIALES</v>
      </c>
      <c r="L204" s="142" t="str">
        <f>+VLOOKUP(O204,CATÁLOGO!J:K,2,FALSE)</f>
        <v>133 HORAS EXTRAORDINARIAS</v>
      </c>
      <c r="M204" s="143">
        <f t="shared" si="15"/>
        <v>9517.0546960349529</v>
      </c>
      <c r="N204" s="170">
        <v>9517.0546960349529</v>
      </c>
      <c r="O204">
        <v>133</v>
      </c>
      <c r="P204" s="5">
        <v>1</v>
      </c>
      <c r="Q204" s="4" t="str">
        <f t="shared" si="14"/>
        <v>13</v>
      </c>
      <c r="R204" s="135"/>
      <c r="S204" s="135">
        <f t="shared" si="12"/>
        <v>3.7719539362274949E-2</v>
      </c>
      <c r="T204" s="135"/>
      <c r="U204" s="135">
        <f t="shared" si="13"/>
        <v>9517.0546960349548</v>
      </c>
      <c r="V204">
        <v>8883.7059106029919</v>
      </c>
    </row>
    <row r="205" spans="2:22">
      <c r="B205">
        <v>331</v>
      </c>
      <c r="D205" s="136" t="s">
        <v>1358</v>
      </c>
      <c r="E205" s="136"/>
      <c r="F205" s="136"/>
      <c r="G205" s="136" t="s">
        <v>1194</v>
      </c>
      <c r="H205" s="136" t="s">
        <v>1210</v>
      </c>
      <c r="I205" s="136"/>
      <c r="J205" s="137" t="str">
        <f>+VLOOKUP(P205,CATÁLOGO!D:E,2)</f>
        <v>1000 SERVICIOS PERSONALES</v>
      </c>
      <c r="K205" s="137" t="str">
        <f>+VLOOKUP(Q205,CATÁLOGO!G:H,2,FALSE)</f>
        <v>1300 REMUNERACIONES ADICIONALES Y ESPECIALES</v>
      </c>
      <c r="L205" s="142" t="str">
        <f>+VLOOKUP(O205,CATÁLOGO!J:K,2,FALSE)</f>
        <v>133 HORAS EXTRAORDINARIAS</v>
      </c>
      <c r="M205" s="143">
        <f t="shared" si="15"/>
        <v>5894.653319504424</v>
      </c>
      <c r="N205" s="170">
        <v>5894.653319504424</v>
      </c>
      <c r="O205">
        <v>133</v>
      </c>
      <c r="P205" s="5">
        <v>1</v>
      </c>
      <c r="Q205" s="4" t="str">
        <f t="shared" si="14"/>
        <v>13</v>
      </c>
      <c r="R205" s="135"/>
      <c r="S205" s="135">
        <f t="shared" si="12"/>
        <v>2.3362648951113608E-2</v>
      </c>
      <c r="T205" s="135"/>
      <c r="U205" s="135">
        <f t="shared" si="13"/>
        <v>5894.6533195044258</v>
      </c>
      <c r="V205">
        <v>5502.3710809662743</v>
      </c>
    </row>
    <row r="206" spans="2:22">
      <c r="B206">
        <v>341</v>
      </c>
      <c r="D206" s="136" t="s">
        <v>1359</v>
      </c>
      <c r="E206" s="136"/>
      <c r="F206" s="136"/>
      <c r="G206" s="136" t="s">
        <v>1194</v>
      </c>
      <c r="H206" s="136" t="s">
        <v>1210</v>
      </c>
      <c r="I206" s="136"/>
      <c r="J206" s="137" t="str">
        <f>+VLOOKUP(P206,CATÁLOGO!D:E,2)</f>
        <v>1000 SERVICIOS PERSONALES</v>
      </c>
      <c r="K206" s="137" t="str">
        <f>+VLOOKUP(Q206,CATÁLOGO!G:H,2,FALSE)</f>
        <v>1300 REMUNERACIONES ADICIONALES Y ESPECIALES</v>
      </c>
      <c r="L206" s="142" t="str">
        <f>+VLOOKUP(O206,CATÁLOGO!J:K,2,FALSE)</f>
        <v>133 HORAS EXTRAORDINARIAS</v>
      </c>
      <c r="M206" s="143">
        <f t="shared" si="15"/>
        <v>1770.6185291699205</v>
      </c>
      <c r="N206" s="170">
        <v>1770.6185291699205</v>
      </c>
      <c r="O206">
        <v>133</v>
      </c>
      <c r="P206" s="5">
        <v>1</v>
      </c>
      <c r="Q206" s="4" t="str">
        <f t="shared" si="14"/>
        <v>13</v>
      </c>
      <c r="R206" s="135"/>
      <c r="S206" s="135">
        <f t="shared" si="12"/>
        <v>7.017603390933891E-3</v>
      </c>
      <c r="T206" s="135"/>
      <c r="U206" s="135">
        <f t="shared" si="13"/>
        <v>1770.618529169921</v>
      </c>
      <c r="V206">
        <v>1652.7859506327493</v>
      </c>
    </row>
    <row r="207" spans="2:22">
      <c r="B207">
        <v>351</v>
      </c>
      <c r="D207" s="136" t="s">
        <v>1360</v>
      </c>
      <c r="E207" s="136"/>
      <c r="F207" s="136"/>
      <c r="G207" s="136" t="s">
        <v>1179</v>
      </c>
      <c r="H207" s="136" t="s">
        <v>1210</v>
      </c>
      <c r="I207" s="136"/>
      <c r="J207" s="137" t="str">
        <f>+VLOOKUP(P207,CATÁLOGO!D:E,2)</f>
        <v>1000 SERVICIOS PERSONALES</v>
      </c>
      <c r="K207" s="137" t="str">
        <f>+VLOOKUP(Q207,CATÁLOGO!G:H,2,FALSE)</f>
        <v>1300 REMUNERACIONES ADICIONALES Y ESPECIALES</v>
      </c>
      <c r="L207" s="142" t="str">
        <f>+VLOOKUP(O207,CATÁLOGO!J:K,2,FALSE)</f>
        <v>133 HORAS EXTRAORDINARIAS</v>
      </c>
      <c r="M207" s="143">
        <f t="shared" si="15"/>
        <v>55314.543370079693</v>
      </c>
      <c r="N207" s="170">
        <v>55314.543370079693</v>
      </c>
      <c r="O207">
        <v>133</v>
      </c>
      <c r="P207" s="5">
        <v>1</v>
      </c>
      <c r="Q207" s="4" t="str">
        <f t="shared" si="14"/>
        <v>13</v>
      </c>
      <c r="R207" s="135"/>
      <c r="S207" s="135">
        <f t="shared" si="12"/>
        <v>0.21923159660133607</v>
      </c>
      <c r="T207" s="135"/>
      <c r="U207" s="135">
        <f t="shared" si="13"/>
        <v>55314.543370079708</v>
      </c>
      <c r="V207">
        <v>51633.425631546641</v>
      </c>
    </row>
    <row r="208" spans="2:22">
      <c r="B208">
        <v>361</v>
      </c>
      <c r="D208" s="136" t="s">
        <v>1361</v>
      </c>
      <c r="E208" s="136"/>
      <c r="F208" s="136"/>
      <c r="G208" s="136" t="s">
        <v>1182</v>
      </c>
      <c r="H208" s="136" t="s">
        <v>1210</v>
      </c>
      <c r="I208" s="136"/>
      <c r="J208" s="137" t="str">
        <f>+VLOOKUP(P208,CATÁLOGO!D:E,2)</f>
        <v>1000 SERVICIOS PERSONALES</v>
      </c>
      <c r="K208" s="137" t="str">
        <f>+VLOOKUP(Q208,CATÁLOGO!G:H,2,FALSE)</f>
        <v>1300 REMUNERACIONES ADICIONALES Y ESPECIALES</v>
      </c>
      <c r="L208" s="142" t="str">
        <f>+VLOOKUP(O208,CATÁLOGO!J:K,2,FALSE)</f>
        <v>133 HORAS EXTRAORDINARIAS</v>
      </c>
      <c r="M208" s="143">
        <f t="shared" si="15"/>
        <v>5199.2842964346473</v>
      </c>
      <c r="N208" s="170">
        <v>5199.2842964346473</v>
      </c>
      <c r="O208">
        <v>133</v>
      </c>
      <c r="P208" s="5">
        <v>1</v>
      </c>
      <c r="Q208" s="4" t="str">
        <f t="shared" si="14"/>
        <v>13</v>
      </c>
      <c r="R208" s="135"/>
      <c r="S208" s="135">
        <f t="shared" si="12"/>
        <v>2.0606649319429786E-2</v>
      </c>
      <c r="T208" s="135"/>
      <c r="U208" s="135">
        <f t="shared" si="13"/>
        <v>5199.2842964346491</v>
      </c>
      <c r="V208">
        <v>4853.2780477120996</v>
      </c>
    </row>
    <row r="209" spans="2:22">
      <c r="B209">
        <v>372</v>
      </c>
      <c r="D209" s="136" t="s">
        <v>1363</v>
      </c>
      <c r="E209" s="136"/>
      <c r="F209" s="136"/>
      <c r="G209" s="136" t="s">
        <v>1196</v>
      </c>
      <c r="H209" s="136" t="s">
        <v>1210</v>
      </c>
      <c r="I209" s="136"/>
      <c r="J209" s="137" t="str">
        <f>+VLOOKUP(P209,CATÁLOGO!D:E,2)</f>
        <v>1000 SERVICIOS PERSONALES</v>
      </c>
      <c r="K209" s="137" t="str">
        <f>+VLOOKUP(Q209,CATÁLOGO!G:H,2,FALSE)</f>
        <v>1300 REMUNERACIONES ADICIONALES Y ESPECIALES</v>
      </c>
      <c r="L209" s="142" t="str">
        <f>+VLOOKUP(O209,CATÁLOGO!J:K,2,FALSE)</f>
        <v>133 HORAS EXTRAORDINARIAS</v>
      </c>
      <c r="M209" s="143">
        <f t="shared" si="15"/>
        <v>5266.4311615676479</v>
      </c>
      <c r="N209" s="170">
        <v>5266.4311615676479</v>
      </c>
      <c r="O209">
        <v>133</v>
      </c>
      <c r="P209" s="5">
        <v>1</v>
      </c>
      <c r="Q209" s="4" t="str">
        <f t="shared" si="14"/>
        <v>13</v>
      </c>
      <c r="R209" s="135"/>
      <c r="S209" s="135">
        <f t="shared" si="12"/>
        <v>2.0872776698469941E-2</v>
      </c>
      <c r="T209" s="135"/>
      <c r="U209" s="135">
        <f t="shared" si="13"/>
        <v>5266.4311615676488</v>
      </c>
      <c r="V209">
        <v>4915.956368023637</v>
      </c>
    </row>
    <row r="210" spans="2:22">
      <c r="B210">
        <v>382</v>
      </c>
      <c r="D210" s="136" t="s">
        <v>1364</v>
      </c>
      <c r="E210" s="136"/>
      <c r="F210" s="136"/>
      <c r="G210" s="136" t="s">
        <v>1180</v>
      </c>
      <c r="H210" s="136" t="s">
        <v>1210</v>
      </c>
      <c r="I210" s="136"/>
      <c r="J210" s="137" t="str">
        <f>+VLOOKUP(P210,CATÁLOGO!D:E,2)</f>
        <v>1000 SERVICIOS PERSONALES</v>
      </c>
      <c r="K210" s="137" t="str">
        <f>+VLOOKUP(Q210,CATÁLOGO!G:H,2,FALSE)</f>
        <v>1300 REMUNERACIONES ADICIONALES Y ESPECIALES</v>
      </c>
      <c r="L210" s="142" t="str">
        <f>+VLOOKUP(O210,CATÁLOGO!J:K,2,FALSE)</f>
        <v>133 HORAS EXTRAORDINARIAS</v>
      </c>
      <c r="M210" s="143">
        <f t="shared" si="15"/>
        <v>4768.0216233364654</v>
      </c>
      <c r="N210" s="170">
        <v>4768.0216233364654</v>
      </c>
      <c r="O210">
        <v>133</v>
      </c>
      <c r="P210" s="5">
        <v>1</v>
      </c>
      <c r="Q210" s="4" t="str">
        <f t="shared" si="14"/>
        <v>13</v>
      </c>
      <c r="R210" s="135"/>
      <c r="S210" s="135">
        <f t="shared" si="12"/>
        <v>1.8897398937566996E-2</v>
      </c>
      <c r="T210" s="135"/>
      <c r="U210" s="135">
        <f t="shared" si="13"/>
        <v>4768.0216233364663</v>
      </c>
      <c r="V210">
        <v>4450.7153977757771</v>
      </c>
    </row>
    <row r="211" spans="2:22">
      <c r="B211">
        <v>392</v>
      </c>
      <c r="D211" s="136" t="s">
        <v>1365</v>
      </c>
      <c r="E211" s="136"/>
      <c r="F211" s="136"/>
      <c r="G211" s="136" t="s">
        <v>1194</v>
      </c>
      <c r="H211" s="136" t="s">
        <v>1210</v>
      </c>
      <c r="I211" s="136"/>
      <c r="J211" s="137" t="str">
        <f>+VLOOKUP(P211,CATÁLOGO!D:E,2)</f>
        <v>1000 SERVICIOS PERSONALES</v>
      </c>
      <c r="K211" s="137" t="str">
        <f>+VLOOKUP(Q211,CATÁLOGO!G:H,2,FALSE)</f>
        <v>1300 REMUNERACIONES ADICIONALES Y ESPECIALES</v>
      </c>
      <c r="L211" s="142" t="str">
        <f>+VLOOKUP(O211,CATÁLOGO!J:K,2,FALSE)</f>
        <v>133 HORAS EXTRAORDINARIAS</v>
      </c>
      <c r="M211" s="143">
        <f t="shared" si="15"/>
        <v>3042.8294322531283</v>
      </c>
      <c r="N211" s="170">
        <v>3042.8294322531283</v>
      </c>
      <c r="O211">
        <v>133</v>
      </c>
      <c r="P211" s="5">
        <v>1</v>
      </c>
      <c r="Q211" s="4" t="str">
        <f t="shared" si="14"/>
        <v>13</v>
      </c>
      <c r="R211" s="135"/>
      <c r="S211" s="135">
        <f t="shared" si="12"/>
        <v>1.2059836599486859E-2</v>
      </c>
      <c r="T211" s="135"/>
      <c r="U211" s="135">
        <f t="shared" si="13"/>
        <v>3042.8294322531287</v>
      </c>
      <c r="V211">
        <v>2840.3327159111441</v>
      </c>
    </row>
    <row r="212" spans="2:22">
      <c r="B212">
        <v>402</v>
      </c>
      <c r="D212" s="136" t="s">
        <v>1366</v>
      </c>
      <c r="E212" s="136"/>
      <c r="F212" s="136"/>
      <c r="G212" s="136" t="s">
        <v>1184</v>
      </c>
      <c r="H212" s="136" t="s">
        <v>1217</v>
      </c>
      <c r="I212" s="136"/>
      <c r="J212" s="137" t="str">
        <f>+VLOOKUP(P212,CATÁLOGO!D:E,2)</f>
        <v>1000 SERVICIOS PERSONALES</v>
      </c>
      <c r="K212" s="137" t="str">
        <f>+VLOOKUP(Q212,CATÁLOGO!G:H,2,FALSE)</f>
        <v>1300 REMUNERACIONES ADICIONALES Y ESPECIALES</v>
      </c>
      <c r="L212" s="142" t="str">
        <f>+VLOOKUP(O212,CATÁLOGO!J:K,2,FALSE)</f>
        <v>133 HORAS EXTRAORDINARIAS</v>
      </c>
      <c r="M212" s="143">
        <f t="shared" si="15"/>
        <v>1925.9788330743374</v>
      </c>
      <c r="N212" s="170">
        <v>1925.9788330743374</v>
      </c>
      <c r="O212">
        <v>133</v>
      </c>
      <c r="P212" s="5">
        <v>1</v>
      </c>
      <c r="Q212" s="4" t="str">
        <f t="shared" si="14"/>
        <v>13</v>
      </c>
      <c r="R212" s="135"/>
      <c r="S212" s="135">
        <f t="shared" si="12"/>
        <v>7.6333526206718606E-3</v>
      </c>
      <c r="T212" s="135"/>
      <c r="U212" s="135">
        <f t="shared" si="13"/>
        <v>1925.9788330743379</v>
      </c>
      <c r="V212">
        <v>1797.8072092206357</v>
      </c>
    </row>
    <row r="213" spans="2:22">
      <c r="B213">
        <v>412</v>
      </c>
      <c r="D213" s="136" t="s">
        <v>1367</v>
      </c>
      <c r="E213" s="136"/>
      <c r="F213" s="136"/>
      <c r="G213" s="136" t="s">
        <v>1189</v>
      </c>
      <c r="H213" s="136" t="s">
        <v>1210</v>
      </c>
      <c r="I213" s="136"/>
      <c r="J213" s="137" t="str">
        <f>+VLOOKUP(P213,CATÁLOGO!D:E,2)</f>
        <v>1000 SERVICIOS PERSONALES</v>
      </c>
      <c r="K213" s="137" t="str">
        <f>+VLOOKUP(Q213,CATÁLOGO!G:H,2,FALSE)</f>
        <v>1300 REMUNERACIONES ADICIONALES Y ESPECIALES</v>
      </c>
      <c r="L213" s="142" t="str">
        <f>+VLOOKUP(O213,CATÁLOGO!J:K,2,FALSE)</f>
        <v>133 HORAS EXTRAORDINARIAS</v>
      </c>
      <c r="M213" s="143">
        <f t="shared" si="15"/>
        <v>5492.8357590666592</v>
      </c>
      <c r="N213" s="170">
        <v>5492.8357590666592</v>
      </c>
      <c r="O213">
        <v>133</v>
      </c>
      <c r="P213" s="5">
        <v>1</v>
      </c>
      <c r="Q213" s="4" t="str">
        <f t="shared" si="14"/>
        <v>13</v>
      </c>
      <c r="R213" s="135"/>
      <c r="S213" s="135">
        <f t="shared" si="12"/>
        <v>2.1770100229742899E-2</v>
      </c>
      <c r="T213" s="135"/>
      <c r="U213" s="135">
        <f t="shared" si="13"/>
        <v>5492.835759066661</v>
      </c>
      <c r="V213">
        <v>5127.2940061090439</v>
      </c>
    </row>
    <row r="214" spans="2:22">
      <c r="B214">
        <v>422</v>
      </c>
      <c r="D214" s="136" t="s">
        <v>1368</v>
      </c>
      <c r="E214" s="136"/>
      <c r="F214" s="136"/>
      <c r="G214" s="136" t="s">
        <v>1174</v>
      </c>
      <c r="H214" s="136" t="s">
        <v>1214</v>
      </c>
      <c r="I214" s="136"/>
      <c r="J214" s="137" t="str">
        <f>+VLOOKUP(P214,CATÁLOGO!D:E,2)</f>
        <v>1000 SERVICIOS PERSONALES</v>
      </c>
      <c r="K214" s="137" t="str">
        <f>+VLOOKUP(Q214,CATÁLOGO!G:H,2,FALSE)</f>
        <v>1300 REMUNERACIONES ADICIONALES Y ESPECIALES</v>
      </c>
      <c r="L214" s="142" t="str">
        <f>+VLOOKUP(O214,CATÁLOGO!J:K,2,FALSE)</f>
        <v>133 HORAS EXTRAORDINARIAS</v>
      </c>
      <c r="M214" s="143">
        <f t="shared" si="15"/>
        <v>1331.16805346041</v>
      </c>
      <c r="N214" s="170">
        <v>1331.16805346041</v>
      </c>
      <c r="O214">
        <v>133</v>
      </c>
      <c r="P214" s="5">
        <v>1</v>
      </c>
      <c r="Q214" s="4" t="str">
        <f t="shared" si="14"/>
        <v>13</v>
      </c>
      <c r="R214" s="135"/>
      <c r="S214" s="135">
        <f t="shared" si="12"/>
        <v>5.2759017778075878E-3</v>
      </c>
      <c r="T214" s="135"/>
      <c r="U214" s="135">
        <f t="shared" si="13"/>
        <v>1331.1680534604102</v>
      </c>
      <c r="V214">
        <v>1242.5803867092425</v>
      </c>
    </row>
    <row r="215" spans="2:22">
      <c r="B215">
        <v>432</v>
      </c>
      <c r="D215" s="136" t="s">
        <v>1369</v>
      </c>
      <c r="E215" s="136"/>
      <c r="F215" s="136"/>
      <c r="G215" s="136" t="s">
        <v>1193</v>
      </c>
      <c r="H215" s="136" t="s">
        <v>1210</v>
      </c>
      <c r="I215" s="136"/>
      <c r="J215" s="137" t="str">
        <f>+VLOOKUP(P215,CATÁLOGO!D:E,2)</f>
        <v>1000 SERVICIOS PERSONALES</v>
      </c>
      <c r="K215" s="137" t="str">
        <f>+VLOOKUP(Q215,CATÁLOGO!G:H,2,FALSE)</f>
        <v>1300 REMUNERACIONES ADICIONALES Y ESPECIALES</v>
      </c>
      <c r="L215" s="142" t="str">
        <f>+VLOOKUP(O215,CATÁLOGO!J:K,2,FALSE)</f>
        <v>133 HORAS EXTRAORDINARIAS</v>
      </c>
      <c r="M215" s="143">
        <f t="shared" si="15"/>
        <v>2514.4580243190971</v>
      </c>
      <c r="N215" s="170">
        <v>2514.4580243190971</v>
      </c>
      <c r="O215">
        <v>133</v>
      </c>
      <c r="P215" s="5">
        <v>1</v>
      </c>
      <c r="Q215" s="4" t="str">
        <f t="shared" si="14"/>
        <v>13</v>
      </c>
      <c r="R215" s="135"/>
      <c r="S215" s="135">
        <f t="shared" si="12"/>
        <v>9.9657090825175983E-3</v>
      </c>
      <c r="T215" s="135"/>
      <c r="U215" s="135">
        <f t="shared" si="13"/>
        <v>2514.4580243190976</v>
      </c>
      <c r="V215">
        <v>2347.123803114544</v>
      </c>
    </row>
    <row r="216" spans="2:22">
      <c r="B216">
        <v>442</v>
      </c>
      <c r="D216" s="136" t="s">
        <v>1370</v>
      </c>
      <c r="E216" s="136"/>
      <c r="F216" s="136"/>
      <c r="G216" s="136" t="s">
        <v>1175</v>
      </c>
      <c r="H216" s="136" t="s">
        <v>1210</v>
      </c>
      <c r="I216" s="136"/>
      <c r="J216" s="137" t="str">
        <f>+VLOOKUP(P216,CATÁLOGO!D:E,2)</f>
        <v>1000 SERVICIOS PERSONALES</v>
      </c>
      <c r="K216" s="137" t="str">
        <f>+VLOOKUP(Q216,CATÁLOGO!G:H,2,FALSE)</f>
        <v>1300 REMUNERACIONES ADICIONALES Y ESPECIALES</v>
      </c>
      <c r="L216" s="142" t="str">
        <f>+VLOOKUP(O216,CATÁLOGO!J:K,2,FALSE)</f>
        <v>133 HORAS EXTRAORDINARIAS</v>
      </c>
      <c r="M216" s="143">
        <f t="shared" si="15"/>
        <v>1794.0336942509707</v>
      </c>
      <c r="N216" s="170">
        <v>1794.0336942509707</v>
      </c>
      <c r="O216">
        <v>133</v>
      </c>
      <c r="P216" s="5">
        <v>1</v>
      </c>
      <c r="Q216" s="4" t="str">
        <f t="shared" si="14"/>
        <v>13</v>
      </c>
      <c r="R216" s="135"/>
      <c r="S216" s="135">
        <f t="shared" si="12"/>
        <v>7.1104061822551178E-3</v>
      </c>
      <c r="T216" s="135"/>
      <c r="U216" s="135">
        <f t="shared" si="13"/>
        <v>1794.0336942509709</v>
      </c>
      <c r="V216">
        <v>1674.6428640447248</v>
      </c>
    </row>
    <row r="217" spans="2:22">
      <c r="B217">
        <v>452</v>
      </c>
      <c r="D217" s="136" t="s">
        <v>1371</v>
      </c>
      <c r="E217" s="136"/>
      <c r="F217" s="136"/>
      <c r="G217" s="136" t="s">
        <v>1175</v>
      </c>
      <c r="H217" s="136" t="s">
        <v>1210</v>
      </c>
      <c r="I217" s="136"/>
      <c r="J217" s="137" t="str">
        <f>+VLOOKUP(P217,CATÁLOGO!D:E,2)</f>
        <v>1000 SERVICIOS PERSONALES</v>
      </c>
      <c r="K217" s="137" t="str">
        <f>+VLOOKUP(Q217,CATÁLOGO!G:H,2,FALSE)</f>
        <v>1300 REMUNERACIONES ADICIONALES Y ESPECIALES</v>
      </c>
      <c r="L217" s="142" t="str">
        <f>+VLOOKUP(O217,CATÁLOGO!J:K,2,FALSE)</f>
        <v>133 HORAS EXTRAORDINARIAS</v>
      </c>
      <c r="M217" s="143">
        <f t="shared" si="15"/>
        <v>823.17819340918675</v>
      </c>
      <c r="N217" s="170">
        <v>823.17819340918675</v>
      </c>
      <c r="O217">
        <v>133</v>
      </c>
      <c r="P217" s="5">
        <v>1</v>
      </c>
      <c r="Q217" s="4" t="str">
        <f t="shared" si="14"/>
        <v>13</v>
      </c>
      <c r="R217" s="135"/>
      <c r="S217" s="135">
        <f t="shared" si="12"/>
        <v>3.262553726984503E-3</v>
      </c>
      <c r="T217" s="135"/>
      <c r="U217" s="135">
        <f t="shared" si="13"/>
        <v>823.17819340918697</v>
      </c>
      <c r="V217">
        <v>768.39665377938979</v>
      </c>
    </row>
    <row r="218" spans="2:22">
      <c r="B218">
        <v>462</v>
      </c>
      <c r="D218" s="136" t="s">
        <v>1372</v>
      </c>
      <c r="E218" s="136"/>
      <c r="F218" s="136"/>
      <c r="G218" s="136" t="s">
        <v>1181</v>
      </c>
      <c r="H218" s="136" t="s">
        <v>1210</v>
      </c>
      <c r="I218" s="136"/>
      <c r="J218" s="137" t="str">
        <f>+VLOOKUP(P218,CATÁLOGO!D:E,2)</f>
        <v>1000 SERVICIOS PERSONALES</v>
      </c>
      <c r="K218" s="137" t="str">
        <f>+VLOOKUP(Q218,CATÁLOGO!G:H,2,FALSE)</f>
        <v>1300 REMUNERACIONES ADICIONALES Y ESPECIALES</v>
      </c>
      <c r="L218" s="142" t="str">
        <f>+VLOOKUP(O218,CATÁLOGO!J:K,2,FALSE)</f>
        <v>133 HORAS EXTRAORDINARIAS</v>
      </c>
      <c r="M218" s="143">
        <f t="shared" si="15"/>
        <v>1091.6576177787579</v>
      </c>
      <c r="N218" s="170">
        <v>1091.6576177787579</v>
      </c>
      <c r="O218">
        <v>133</v>
      </c>
      <c r="P218" s="5">
        <v>1</v>
      </c>
      <c r="Q218" s="4" t="str">
        <f t="shared" si="14"/>
        <v>13</v>
      </c>
      <c r="R218" s="135"/>
      <c r="S218" s="135">
        <f t="shared" si="12"/>
        <v>4.3266350566513474E-3</v>
      </c>
      <c r="T218" s="135"/>
      <c r="U218" s="135">
        <f t="shared" si="13"/>
        <v>1091.6576177787581</v>
      </c>
      <c r="V218">
        <v>1019.0090885425249</v>
      </c>
    </row>
    <row r="219" spans="2:22">
      <c r="B219">
        <v>472</v>
      </c>
      <c r="D219" s="136" t="s">
        <v>1373</v>
      </c>
      <c r="E219" s="136"/>
      <c r="F219" s="136"/>
      <c r="G219" s="136" t="s">
        <v>1174</v>
      </c>
      <c r="H219" s="136" t="s">
        <v>1210</v>
      </c>
      <c r="I219" s="136"/>
      <c r="J219" s="137" t="str">
        <f>+VLOOKUP(P219,CATÁLOGO!D:E,2)</f>
        <v>1000 SERVICIOS PERSONALES</v>
      </c>
      <c r="K219" s="137" t="str">
        <f>+VLOOKUP(Q219,CATÁLOGO!G:H,2,FALSE)</f>
        <v>1300 REMUNERACIONES ADICIONALES Y ESPECIALES</v>
      </c>
      <c r="L219" s="142" t="str">
        <f>+VLOOKUP(O219,CATÁLOGO!J:K,2,FALSE)</f>
        <v>133 HORAS EXTRAORDINARIAS</v>
      </c>
      <c r="M219" s="143">
        <f t="shared" si="15"/>
        <v>5964.8008173435992</v>
      </c>
      <c r="N219" s="170">
        <v>5964.8008173435992</v>
      </c>
      <c r="O219">
        <v>133</v>
      </c>
      <c r="P219" s="5">
        <v>1</v>
      </c>
      <c r="Q219" s="4" t="str">
        <f t="shared" si="14"/>
        <v>13</v>
      </c>
      <c r="R219" s="135"/>
      <c r="S219" s="135">
        <f t="shared" si="12"/>
        <v>2.3640668925824084E-2</v>
      </c>
      <c r="T219" s="135"/>
      <c r="U219" s="135">
        <f t="shared" si="13"/>
        <v>5964.8008173436001</v>
      </c>
      <c r="V219">
        <v>5567.8503454100855</v>
      </c>
    </row>
    <row r="220" spans="2:22">
      <c r="B220">
        <v>482</v>
      </c>
      <c r="D220" s="136" t="s">
        <v>1374</v>
      </c>
      <c r="E220" s="136"/>
      <c r="F220" s="136"/>
      <c r="G220" s="136" t="s">
        <v>1401</v>
      </c>
      <c r="H220" s="136" t="s">
        <v>1210</v>
      </c>
      <c r="I220" s="136"/>
      <c r="J220" s="137" t="str">
        <f>+VLOOKUP(P220,CATÁLOGO!D:E,2)</f>
        <v>1000 SERVICIOS PERSONALES</v>
      </c>
      <c r="K220" s="137" t="str">
        <f>+VLOOKUP(Q220,CATÁLOGO!G:H,2,FALSE)</f>
        <v>1300 REMUNERACIONES ADICIONALES Y ESPECIALES</v>
      </c>
      <c r="L220" s="142" t="str">
        <f>+VLOOKUP(O220,CATÁLOGO!J:K,2,FALSE)</f>
        <v>133 HORAS EXTRAORDINARIAS</v>
      </c>
      <c r="M220" s="143">
        <f t="shared" si="15"/>
        <v>511.47474334387874</v>
      </c>
      <c r="N220" s="170">
        <v>511.47474334387874</v>
      </c>
      <c r="O220">
        <v>133</v>
      </c>
      <c r="P220" s="5">
        <v>1</v>
      </c>
      <c r="Q220" s="4" t="str">
        <f t="shared" si="14"/>
        <v>13</v>
      </c>
      <c r="R220" s="135"/>
      <c r="S220" s="135">
        <f t="shared" si="12"/>
        <v>2.0271599071934195E-3</v>
      </c>
      <c r="T220" s="135"/>
      <c r="U220" s="135">
        <f t="shared" si="13"/>
        <v>511.47474334387886</v>
      </c>
      <c r="V220">
        <v>477.43670134219394</v>
      </c>
    </row>
    <row r="221" spans="2:22">
      <c r="B221">
        <v>492</v>
      </c>
      <c r="D221" s="136" t="s">
        <v>1375</v>
      </c>
      <c r="E221" s="136"/>
      <c r="F221" s="136"/>
      <c r="G221" s="136" t="s">
        <v>1191</v>
      </c>
      <c r="H221" s="136" t="s">
        <v>1210</v>
      </c>
      <c r="I221" s="136"/>
      <c r="J221" s="137" t="str">
        <f>+VLOOKUP(P221,CATÁLOGO!D:E,2)</f>
        <v>1000 SERVICIOS PERSONALES</v>
      </c>
      <c r="K221" s="137" t="str">
        <f>+VLOOKUP(Q221,CATÁLOGO!G:H,2,FALSE)</f>
        <v>1300 REMUNERACIONES ADICIONALES Y ESPECIALES</v>
      </c>
      <c r="L221" s="142" t="str">
        <f>+VLOOKUP(O221,CATÁLOGO!J:K,2,FALSE)</f>
        <v>133 HORAS EXTRAORDINARIAS</v>
      </c>
      <c r="M221" s="143">
        <f t="shared" si="15"/>
        <v>1459.2339291946264</v>
      </c>
      <c r="N221" s="170">
        <v>1459.2339291946264</v>
      </c>
      <c r="O221">
        <v>133</v>
      </c>
      <c r="P221" s="5">
        <v>1</v>
      </c>
      <c r="Q221" s="4" t="str">
        <f t="shared" si="14"/>
        <v>13</v>
      </c>
      <c r="R221" s="135"/>
      <c r="S221" s="135">
        <f t="shared" si="12"/>
        <v>5.7834732896886254E-3</v>
      </c>
      <c r="T221" s="135"/>
      <c r="U221" s="135">
        <f t="shared" si="13"/>
        <v>1459.2339291946269</v>
      </c>
      <c r="V221">
        <v>1362.1236291874645</v>
      </c>
    </row>
    <row r="222" spans="2:22">
      <c r="B222">
        <v>502</v>
      </c>
      <c r="D222" s="136" t="s">
        <v>1376</v>
      </c>
      <c r="E222" s="136"/>
      <c r="F222" s="136"/>
      <c r="G222" s="136" t="s">
        <v>1187</v>
      </c>
      <c r="H222" s="136" t="s">
        <v>1214</v>
      </c>
      <c r="I222" s="136"/>
      <c r="J222" s="137" t="str">
        <f>+VLOOKUP(P222,CATÁLOGO!D:E,2)</f>
        <v>1000 SERVICIOS PERSONALES</v>
      </c>
      <c r="K222" s="137" t="str">
        <f>+VLOOKUP(Q222,CATÁLOGO!G:H,2,FALSE)</f>
        <v>1300 REMUNERACIONES ADICIONALES Y ESPECIALES</v>
      </c>
      <c r="L222" s="142" t="str">
        <f>+VLOOKUP(O222,CATÁLOGO!J:K,2,FALSE)</f>
        <v>133 HORAS EXTRAORDINARIAS</v>
      </c>
      <c r="M222" s="143">
        <f t="shared" si="15"/>
        <v>3294.7004478110762</v>
      </c>
      <c r="N222" s="170">
        <v>3294.7004478110762</v>
      </c>
      <c r="O222">
        <v>133</v>
      </c>
      <c r="P222" s="5">
        <v>1</v>
      </c>
      <c r="Q222" s="4" t="str">
        <f t="shared" si="14"/>
        <v>13</v>
      </c>
      <c r="R222" s="135"/>
      <c r="S222" s="135">
        <f t="shared" si="12"/>
        <v>1.3058092781571461E-2</v>
      </c>
      <c r="T222" s="135"/>
      <c r="U222" s="135">
        <f t="shared" si="13"/>
        <v>3294.7004478110766</v>
      </c>
      <c r="V222">
        <v>3075.4420119157094</v>
      </c>
    </row>
    <row r="223" spans="2:22">
      <c r="B223">
        <v>512</v>
      </c>
      <c r="D223" s="136" t="s">
        <v>1377</v>
      </c>
      <c r="E223" s="136"/>
      <c r="F223" s="136"/>
      <c r="G223" s="136" t="s">
        <v>1194</v>
      </c>
      <c r="H223" s="136" t="s">
        <v>1210</v>
      </c>
      <c r="I223" s="136"/>
      <c r="J223" s="137" t="str">
        <f>+VLOOKUP(P223,CATÁLOGO!D:E,2)</f>
        <v>1000 SERVICIOS PERSONALES</v>
      </c>
      <c r="K223" s="137" t="str">
        <f>+VLOOKUP(Q223,CATÁLOGO!G:H,2,FALSE)</f>
        <v>1300 REMUNERACIONES ADICIONALES Y ESPECIALES</v>
      </c>
      <c r="L223" s="142" t="str">
        <f>+VLOOKUP(O223,CATÁLOGO!J:K,2,FALSE)</f>
        <v>133 HORAS EXTRAORDINARIAS</v>
      </c>
      <c r="M223" s="143">
        <f t="shared" si="15"/>
        <v>2824.7201954917641</v>
      </c>
      <c r="N223" s="170">
        <v>2824.7201954917641</v>
      </c>
      <c r="O223">
        <v>133</v>
      </c>
      <c r="P223" s="5">
        <v>1</v>
      </c>
      <c r="Q223" s="4" t="str">
        <f t="shared" si="14"/>
        <v>13</v>
      </c>
      <c r="R223" s="135"/>
      <c r="S223" s="135">
        <f t="shared" si="12"/>
        <v>1.1195390591340705E-2</v>
      </c>
      <c r="T223" s="135"/>
      <c r="U223" s="135">
        <f t="shared" si="13"/>
        <v>2824.7201954917646</v>
      </c>
      <c r="V223">
        <v>2636.7383920725615</v>
      </c>
    </row>
    <row r="224" spans="2:22">
      <c r="B224">
        <v>522</v>
      </c>
      <c r="D224" s="136" t="s">
        <v>1378</v>
      </c>
      <c r="E224" s="136"/>
      <c r="F224" s="136"/>
      <c r="G224" s="136" t="s">
        <v>1174</v>
      </c>
      <c r="H224" s="136" t="s">
        <v>1209</v>
      </c>
      <c r="I224" s="136"/>
      <c r="J224" s="137" t="str">
        <f>+VLOOKUP(P224,CATÁLOGO!D:E,2)</f>
        <v>1000 SERVICIOS PERSONALES</v>
      </c>
      <c r="K224" s="137" t="str">
        <f>+VLOOKUP(Q224,CATÁLOGO!G:H,2,FALSE)</f>
        <v>1300 REMUNERACIONES ADICIONALES Y ESPECIALES</v>
      </c>
      <c r="L224" s="142" t="str">
        <f>+VLOOKUP(O224,CATÁLOGO!J:K,2,FALSE)</f>
        <v>133 HORAS EXTRAORDINARIAS</v>
      </c>
      <c r="M224" s="143">
        <f t="shared" si="15"/>
        <v>1764.7492017258569</v>
      </c>
      <c r="N224" s="170">
        <v>1764.7492017258569</v>
      </c>
      <c r="O224">
        <v>133</v>
      </c>
      <c r="P224" s="5">
        <v>1</v>
      </c>
      <c r="Q224" s="4" t="str">
        <f t="shared" si="14"/>
        <v>13</v>
      </c>
      <c r="R224" s="135"/>
      <c r="S224" s="135">
        <f t="shared" si="12"/>
        <v>6.9943411176122215E-3</v>
      </c>
      <c r="T224" s="135"/>
      <c r="U224" s="135">
        <f t="shared" si="13"/>
        <v>1764.7492017258571</v>
      </c>
      <c r="V224">
        <v>1647.3072200200297</v>
      </c>
    </row>
    <row r="225" spans="2:22">
      <c r="B225">
        <v>532</v>
      </c>
      <c r="D225" s="136" t="s">
        <v>1379</v>
      </c>
      <c r="E225" s="136"/>
      <c r="F225" s="136"/>
      <c r="G225" s="136" t="s">
        <v>1174</v>
      </c>
      <c r="H225" s="136" t="s">
        <v>1209</v>
      </c>
      <c r="I225" s="136"/>
      <c r="J225" s="137" t="str">
        <f>+VLOOKUP(P225,CATÁLOGO!D:E,2)</f>
        <v>1000 SERVICIOS PERSONALES</v>
      </c>
      <c r="K225" s="137" t="str">
        <f>+VLOOKUP(Q225,CATÁLOGO!G:H,2,FALSE)</f>
        <v>1300 REMUNERACIONES ADICIONALES Y ESPECIALES</v>
      </c>
      <c r="L225" s="142" t="str">
        <f>+VLOOKUP(O225,CATÁLOGO!J:K,2,FALSE)</f>
        <v>133 HORAS EXTRAORDINARIAS</v>
      </c>
      <c r="M225" s="143">
        <f t="shared" si="15"/>
        <v>383.08619323071247</v>
      </c>
      <c r="N225" s="170">
        <v>383.08619323071247</v>
      </c>
      <c r="O225">
        <v>133</v>
      </c>
      <c r="P225" s="5">
        <v>1</v>
      </c>
      <c r="Q225" s="4" t="str">
        <f t="shared" si="14"/>
        <v>13</v>
      </c>
      <c r="R225" s="135"/>
      <c r="S225" s="135">
        <f t="shared" si="12"/>
        <v>1.5183095197225352E-3</v>
      </c>
      <c r="T225" s="135"/>
      <c r="U225" s="135">
        <f t="shared" si="13"/>
        <v>383.08619323071258</v>
      </c>
      <c r="V225">
        <v>357.5922580850513</v>
      </c>
    </row>
    <row r="226" spans="2:22">
      <c r="B226">
        <v>542</v>
      </c>
      <c r="D226" s="136" t="s">
        <v>1380</v>
      </c>
      <c r="E226" s="136"/>
      <c r="F226" s="136"/>
      <c r="G226" s="136" t="s">
        <v>1174</v>
      </c>
      <c r="H226" s="136" t="s">
        <v>1209</v>
      </c>
      <c r="I226" s="136"/>
      <c r="J226" s="137" t="str">
        <f>+VLOOKUP(P226,CATÁLOGO!D:E,2)</f>
        <v>1000 SERVICIOS PERSONALES</v>
      </c>
      <c r="K226" s="137" t="str">
        <f>+VLOOKUP(Q226,CATÁLOGO!G:H,2,FALSE)</f>
        <v>1300 REMUNERACIONES ADICIONALES Y ESPECIALES</v>
      </c>
      <c r="L226" s="142" t="str">
        <f>+VLOOKUP(O226,CATÁLOGO!J:K,2,FALSE)</f>
        <v>133 HORAS EXTRAORDINARIAS</v>
      </c>
      <c r="M226" s="143">
        <f t="shared" si="15"/>
        <v>949.88166621006076</v>
      </c>
      <c r="N226" s="170">
        <v>949.88166621006076</v>
      </c>
      <c r="O226">
        <v>133</v>
      </c>
      <c r="P226" s="5">
        <v>1</v>
      </c>
      <c r="Q226" s="4" t="str">
        <f t="shared" si="14"/>
        <v>13</v>
      </c>
      <c r="R226" s="135"/>
      <c r="S226" s="135">
        <f t="shared" si="12"/>
        <v>3.7647255419306371E-3</v>
      </c>
      <c r="T226" s="135"/>
      <c r="U226" s="135">
        <f t="shared" si="13"/>
        <v>949.88166621006098</v>
      </c>
      <c r="V226">
        <v>886.66815963550323</v>
      </c>
    </row>
    <row r="227" spans="2:22">
      <c r="B227">
        <v>552</v>
      </c>
      <c r="D227" s="136" t="s">
        <v>1381</v>
      </c>
      <c r="E227" s="136"/>
      <c r="F227" s="136"/>
      <c r="G227" s="136" t="s">
        <v>1403</v>
      </c>
      <c r="H227" s="136" t="s">
        <v>1210</v>
      </c>
      <c r="I227" s="136"/>
      <c r="J227" s="137" t="str">
        <f>+VLOOKUP(P227,CATÁLOGO!D:E,2)</f>
        <v>1000 SERVICIOS PERSONALES</v>
      </c>
      <c r="K227" s="137" t="str">
        <f>+VLOOKUP(Q227,CATÁLOGO!G:H,2,FALSE)</f>
        <v>1300 REMUNERACIONES ADICIONALES Y ESPECIALES</v>
      </c>
      <c r="L227" s="142" t="str">
        <f>+VLOOKUP(O227,CATÁLOGO!J:K,2,FALSE)</f>
        <v>133 HORAS EXTRAORDINARIAS</v>
      </c>
      <c r="M227" s="143">
        <f t="shared" si="15"/>
        <v>1517.4515576988879</v>
      </c>
      <c r="N227" s="170">
        <v>1517.4515576988879</v>
      </c>
      <c r="O227">
        <v>133</v>
      </c>
      <c r="P227" s="5">
        <v>1</v>
      </c>
      <c r="Q227" s="4" t="str">
        <f t="shared" si="14"/>
        <v>13</v>
      </c>
      <c r="R227" s="135"/>
      <c r="S227" s="135">
        <f t="shared" si="12"/>
        <v>6.0142108655543685E-3</v>
      </c>
      <c r="T227" s="135"/>
      <c r="U227" s="135">
        <f t="shared" si="13"/>
        <v>1517.4515576988883</v>
      </c>
      <c r="V227">
        <v>1416.4669430553643</v>
      </c>
    </row>
    <row r="228" spans="2:22">
      <c r="B228">
        <v>562</v>
      </c>
      <c r="D228" s="136" t="s">
        <v>1382</v>
      </c>
      <c r="E228" s="136"/>
      <c r="F228" s="136"/>
      <c r="G228" s="136" t="s">
        <v>1402</v>
      </c>
      <c r="H228" s="136" t="s">
        <v>1210</v>
      </c>
      <c r="I228" s="136"/>
      <c r="J228" s="137" t="str">
        <f>+VLOOKUP(P228,CATÁLOGO!D:E,2)</f>
        <v>1000 SERVICIOS PERSONALES</v>
      </c>
      <c r="K228" s="137" t="str">
        <f>+VLOOKUP(Q228,CATÁLOGO!G:H,2,FALSE)</f>
        <v>1300 REMUNERACIONES ADICIONALES Y ESPECIALES</v>
      </c>
      <c r="L228" s="142" t="str">
        <f>+VLOOKUP(O228,CATÁLOGO!J:K,2,FALSE)</f>
        <v>133 HORAS EXTRAORDINARIAS</v>
      </c>
      <c r="M228" s="143">
        <f t="shared" si="15"/>
        <v>2782.7491024585852</v>
      </c>
      <c r="N228" s="170">
        <v>2782.7491024585852</v>
      </c>
      <c r="O228">
        <v>133</v>
      </c>
      <c r="P228" s="5">
        <v>1</v>
      </c>
      <c r="Q228" s="4" t="str">
        <f t="shared" si="14"/>
        <v>13</v>
      </c>
      <c r="R228" s="135"/>
      <c r="S228" s="135">
        <f t="shared" si="12"/>
        <v>1.1029043927766075E-2</v>
      </c>
      <c r="T228" s="135"/>
      <c r="U228" s="135">
        <f t="shared" si="13"/>
        <v>2782.7491024585861</v>
      </c>
      <c r="V228">
        <v>2597.5604258674648</v>
      </c>
    </row>
    <row r="229" spans="2:22">
      <c r="B229">
        <v>572</v>
      </c>
      <c r="D229" s="136" t="s">
        <v>1383</v>
      </c>
      <c r="E229" s="136"/>
      <c r="F229" s="136"/>
      <c r="G229" s="136" t="s">
        <v>1402</v>
      </c>
      <c r="H229" s="136" t="s">
        <v>1210</v>
      </c>
      <c r="I229" s="136"/>
      <c r="J229" s="137" t="str">
        <f>+VLOOKUP(P229,CATÁLOGO!D:E,2)</f>
        <v>1000 SERVICIOS PERSONALES</v>
      </c>
      <c r="K229" s="137" t="str">
        <f>+VLOOKUP(Q229,CATÁLOGO!G:H,2,FALSE)</f>
        <v>1300 REMUNERACIONES ADICIONALES Y ESPECIALES</v>
      </c>
      <c r="L229" s="142" t="str">
        <f>+VLOOKUP(O229,CATÁLOGO!J:K,2,FALSE)</f>
        <v>133 HORAS EXTRAORDINARIAS</v>
      </c>
      <c r="M229" s="143">
        <f t="shared" si="15"/>
        <v>335.25150918687382</v>
      </c>
      <c r="N229" s="170">
        <v>335.25150918687382</v>
      </c>
      <c r="O229">
        <v>133</v>
      </c>
      <c r="P229" s="5">
        <v>1</v>
      </c>
      <c r="Q229" s="4" t="str">
        <f t="shared" si="14"/>
        <v>13</v>
      </c>
      <c r="R229" s="135"/>
      <c r="S229" s="135">
        <f t="shared" si="12"/>
        <v>1.3287233183922774E-3</v>
      </c>
      <c r="T229" s="135"/>
      <c r="U229" s="135">
        <f t="shared" si="13"/>
        <v>335.25150918687388</v>
      </c>
      <c r="V229">
        <v>312.94091594774903</v>
      </c>
    </row>
    <row r="230" spans="2:22">
      <c r="B230">
        <v>582</v>
      </c>
      <c r="D230" s="136" t="s">
        <v>1384</v>
      </c>
      <c r="E230" s="136"/>
      <c r="F230" s="136"/>
      <c r="G230" s="136" t="s">
        <v>1174</v>
      </c>
      <c r="H230" s="136" t="s">
        <v>1214</v>
      </c>
      <c r="I230" s="136"/>
      <c r="J230" s="137" t="str">
        <f>+VLOOKUP(P230,CATÁLOGO!D:E,2)</f>
        <v>1000 SERVICIOS PERSONALES</v>
      </c>
      <c r="K230" s="137" t="str">
        <f>+VLOOKUP(Q230,CATÁLOGO!G:H,2,FALSE)</f>
        <v>1300 REMUNERACIONES ADICIONALES Y ESPECIALES</v>
      </c>
      <c r="L230" s="142" t="str">
        <f>+VLOOKUP(O230,CATÁLOGO!J:K,2,FALSE)</f>
        <v>133 HORAS EXTRAORDINARIAS</v>
      </c>
      <c r="M230" s="143">
        <f t="shared" si="15"/>
        <v>4790.3038428203172</v>
      </c>
      <c r="N230" s="170">
        <v>4790.3038428203172</v>
      </c>
      <c r="O230">
        <v>133</v>
      </c>
      <c r="P230" s="5">
        <v>1</v>
      </c>
      <c r="Q230" s="4" t="str">
        <f t="shared" si="14"/>
        <v>13</v>
      </c>
      <c r="R230" s="135"/>
      <c r="S230" s="135">
        <f t="shared" si="12"/>
        <v>1.8985711454594996E-2</v>
      </c>
      <c r="T230" s="135"/>
      <c r="U230" s="135">
        <f t="shared" si="13"/>
        <v>4790.3038428203181</v>
      </c>
      <c r="V230">
        <v>4471.5147617862112</v>
      </c>
    </row>
    <row r="231" spans="2:22">
      <c r="B231">
        <v>592</v>
      </c>
      <c r="D231" s="136" t="s">
        <v>1385</v>
      </c>
      <c r="E231" s="136"/>
      <c r="F231" s="136"/>
      <c r="G231" s="136" t="s">
        <v>1174</v>
      </c>
      <c r="H231" s="136" t="s">
        <v>1210</v>
      </c>
      <c r="I231" s="136"/>
      <c r="J231" s="137" t="str">
        <f>+VLOOKUP(P231,CATÁLOGO!D:E,2)</f>
        <v>1000 SERVICIOS PERSONALES</v>
      </c>
      <c r="K231" s="137" t="str">
        <f>+VLOOKUP(Q231,CATÁLOGO!G:H,2,FALSE)</f>
        <v>1300 REMUNERACIONES ADICIONALES Y ESPECIALES</v>
      </c>
      <c r="L231" s="142" t="str">
        <f>+VLOOKUP(O231,CATÁLOGO!J:K,2,FALSE)</f>
        <v>133 HORAS EXTRAORDINARIAS</v>
      </c>
      <c r="M231" s="143">
        <f t="shared" si="15"/>
        <v>3035.1325727339172</v>
      </c>
      <c r="N231" s="170">
        <v>3035.1325727339172</v>
      </c>
      <c r="O231">
        <v>133</v>
      </c>
      <c r="P231" s="5">
        <v>1</v>
      </c>
      <c r="Q231" s="4" t="str">
        <f t="shared" si="14"/>
        <v>13</v>
      </c>
      <c r="R231" s="135"/>
      <c r="S231" s="135">
        <f t="shared" si="12"/>
        <v>1.2029331153750402E-2</v>
      </c>
      <c r="T231" s="135"/>
      <c r="U231" s="135">
        <f t="shared" si="13"/>
        <v>3035.1325727339176</v>
      </c>
      <c r="V231">
        <v>2833.1480733312937</v>
      </c>
    </row>
    <row r="232" spans="2:22">
      <c r="B232">
        <v>602</v>
      </c>
      <c r="D232" s="136" t="s">
        <v>1386</v>
      </c>
      <c r="E232" s="136"/>
      <c r="F232" s="136"/>
      <c r="G232" s="136" t="s">
        <v>1174</v>
      </c>
      <c r="H232" s="136" t="s">
        <v>1210</v>
      </c>
      <c r="I232" s="136"/>
      <c r="J232" s="137" t="str">
        <f>+VLOOKUP(P232,CATÁLOGO!D:E,2)</f>
        <v>1000 SERVICIOS PERSONALES</v>
      </c>
      <c r="K232" s="137" t="str">
        <f>+VLOOKUP(Q232,CATÁLOGO!G:H,2,FALSE)</f>
        <v>1300 REMUNERACIONES ADICIONALES Y ESPECIALES</v>
      </c>
      <c r="L232" s="142" t="str">
        <f>+VLOOKUP(O232,CATÁLOGO!J:K,2,FALSE)</f>
        <v>133 HORAS EXTRAORDINARIAS</v>
      </c>
      <c r="M232" s="143">
        <f t="shared" si="15"/>
        <v>5217.7450951994997</v>
      </c>
      <c r="N232" s="170">
        <v>5217.7450951994997</v>
      </c>
      <c r="O232">
        <v>133</v>
      </c>
      <c r="P232" s="5">
        <v>1</v>
      </c>
      <c r="Q232" s="4" t="str">
        <f t="shared" si="14"/>
        <v>13</v>
      </c>
      <c r="R232" s="135"/>
      <c r="S232" s="135">
        <f t="shared" si="12"/>
        <v>2.0679816160212996E-2</v>
      </c>
      <c r="T232" s="135"/>
      <c r="U232" s="135">
        <f t="shared" si="13"/>
        <v>5217.7450951995015</v>
      </c>
      <c r="V232">
        <v>4870.5103020533616</v>
      </c>
    </row>
    <row r="233" spans="2:22">
      <c r="B233">
        <v>612</v>
      </c>
      <c r="D233" s="136" t="s">
        <v>1387</v>
      </c>
      <c r="E233" s="136"/>
      <c r="F233" s="136"/>
      <c r="G233" s="136" t="s">
        <v>1176</v>
      </c>
      <c r="H233" s="136" t="s">
        <v>1209</v>
      </c>
      <c r="I233" s="136"/>
      <c r="J233" s="137" t="str">
        <f>+VLOOKUP(P233,CATÁLOGO!D:E,2)</f>
        <v>1000 SERVICIOS PERSONALES</v>
      </c>
      <c r="K233" s="137" t="str">
        <f>+VLOOKUP(Q233,CATÁLOGO!G:H,2,FALSE)</f>
        <v>1300 REMUNERACIONES ADICIONALES Y ESPECIALES</v>
      </c>
      <c r="L233" s="142" t="str">
        <f>+VLOOKUP(O233,CATÁLOGO!J:K,2,FALSE)</f>
        <v>133 HORAS EXTRAORDINARIAS</v>
      </c>
      <c r="M233" s="143">
        <f t="shared" si="15"/>
        <v>2690.1936616368012</v>
      </c>
      <c r="N233" s="170">
        <v>2690.1936616368012</v>
      </c>
      <c r="O233">
        <v>133</v>
      </c>
      <c r="P233" s="5">
        <v>1</v>
      </c>
      <c r="Q233" s="4" t="str">
        <f t="shared" si="14"/>
        <v>13</v>
      </c>
      <c r="R233" s="135"/>
      <c r="S233" s="135">
        <f t="shared" si="12"/>
        <v>1.0662213148205198E-2</v>
      </c>
      <c r="T233" s="135"/>
      <c r="U233" s="135">
        <f t="shared" si="13"/>
        <v>2690.1936616368016</v>
      </c>
      <c r="V233">
        <v>2511.1644406652872</v>
      </c>
    </row>
    <row r="234" spans="2:22">
      <c r="B234">
        <v>622</v>
      </c>
      <c r="D234" s="136" t="s">
        <v>1388</v>
      </c>
      <c r="E234" s="136"/>
      <c r="F234" s="136"/>
      <c r="G234" s="136" t="s">
        <v>1194</v>
      </c>
      <c r="H234" s="136" t="s">
        <v>1210</v>
      </c>
      <c r="I234" s="136"/>
      <c r="J234" s="137" t="str">
        <f>+VLOOKUP(P234,CATÁLOGO!D:E,2)</f>
        <v>1000 SERVICIOS PERSONALES</v>
      </c>
      <c r="K234" s="137" t="str">
        <f>+VLOOKUP(Q234,CATÁLOGO!G:H,2,FALSE)</f>
        <v>1300 REMUNERACIONES ADICIONALES Y ESPECIALES</v>
      </c>
      <c r="L234" s="142" t="str">
        <f>+VLOOKUP(O234,CATÁLOGO!J:K,2,FALSE)</f>
        <v>133 HORAS EXTRAORDINARIAS</v>
      </c>
      <c r="M234" s="143">
        <f t="shared" si="15"/>
        <v>1370.6920796108579</v>
      </c>
      <c r="N234" s="170">
        <v>1370.6920796108579</v>
      </c>
      <c r="O234">
        <v>133</v>
      </c>
      <c r="P234" s="5">
        <v>1</v>
      </c>
      <c r="Q234" s="4" t="str">
        <f t="shared" si="14"/>
        <v>13</v>
      </c>
      <c r="R234" s="135"/>
      <c r="S234" s="135">
        <f t="shared" si="12"/>
        <v>5.4325498278349274E-3</v>
      </c>
      <c r="T234" s="135"/>
      <c r="U234" s="135">
        <f t="shared" si="13"/>
        <v>1370.6920796108584</v>
      </c>
      <c r="V234">
        <v>1279.4741354516814</v>
      </c>
    </row>
    <row r="235" spans="2:22">
      <c r="B235">
        <v>632</v>
      </c>
      <c r="D235" s="136" t="s">
        <v>1389</v>
      </c>
      <c r="E235" s="136"/>
      <c r="F235" s="136"/>
      <c r="G235" s="136" t="s">
        <v>1174</v>
      </c>
      <c r="H235" s="136" t="s">
        <v>1212</v>
      </c>
      <c r="I235" s="136"/>
      <c r="J235" s="137" t="str">
        <f>+VLOOKUP(P235,CATÁLOGO!D:E,2)</f>
        <v>1000 SERVICIOS PERSONALES</v>
      </c>
      <c r="K235" s="137" t="str">
        <f>+VLOOKUP(Q235,CATÁLOGO!G:H,2,FALSE)</f>
        <v>1300 REMUNERACIONES ADICIONALES Y ESPECIALES</v>
      </c>
      <c r="L235" s="142" t="str">
        <f>+VLOOKUP(O235,CATÁLOGO!J:K,2,FALSE)</f>
        <v>133 HORAS EXTRAORDINARIAS</v>
      </c>
      <c r="M235" s="143">
        <f t="shared" si="15"/>
        <v>738.89564562755265</v>
      </c>
      <c r="N235" s="170">
        <v>738.89564562755265</v>
      </c>
      <c r="O235">
        <v>133</v>
      </c>
      <c r="P235" s="5">
        <v>1</v>
      </c>
      <c r="Q235" s="4" t="str">
        <f t="shared" si="14"/>
        <v>13</v>
      </c>
      <c r="R235" s="135"/>
      <c r="S235" s="135">
        <f t="shared" si="12"/>
        <v>2.9285114229167688E-3</v>
      </c>
      <c r="T235" s="135"/>
      <c r="U235" s="135">
        <f t="shared" si="13"/>
        <v>738.89564562755288</v>
      </c>
      <c r="V235">
        <v>689.72301032535711</v>
      </c>
    </row>
    <row r="236" spans="2:22">
      <c r="B236">
        <v>642</v>
      </c>
      <c r="D236" s="136" t="s">
        <v>1390</v>
      </c>
      <c r="E236" s="136"/>
      <c r="F236" s="136"/>
      <c r="G236" s="136" t="s">
        <v>1403</v>
      </c>
      <c r="H236" s="136" t="s">
        <v>1210</v>
      </c>
      <c r="I236" s="136"/>
      <c r="J236" s="137" t="str">
        <f>+VLOOKUP(P236,CATÁLOGO!D:E,2)</f>
        <v>1000 SERVICIOS PERSONALES</v>
      </c>
      <c r="K236" s="137" t="str">
        <f>+VLOOKUP(Q236,CATÁLOGO!G:H,2,FALSE)</f>
        <v>1300 REMUNERACIONES ADICIONALES Y ESPECIALES</v>
      </c>
      <c r="L236" s="142" t="str">
        <f>+VLOOKUP(O236,CATÁLOGO!J:K,2,FALSE)</f>
        <v>133 HORAS EXTRAORDINARIAS</v>
      </c>
      <c r="M236" s="143">
        <f t="shared" si="15"/>
        <v>575.24237116607299</v>
      </c>
      <c r="N236" s="170">
        <v>575.24237116607299</v>
      </c>
      <c r="O236">
        <v>133</v>
      </c>
      <c r="P236" s="5">
        <v>1</v>
      </c>
      <c r="Q236" s="4" t="str">
        <f t="shared" si="14"/>
        <v>13</v>
      </c>
      <c r="R236" s="135"/>
      <c r="S236" s="135">
        <f t="shared" si="12"/>
        <v>2.2798941432045101E-3</v>
      </c>
      <c r="T236" s="135"/>
      <c r="U236" s="135">
        <f t="shared" si="13"/>
        <v>575.2423711660731</v>
      </c>
      <c r="V236">
        <v>536.96066860752603</v>
      </c>
    </row>
    <row r="237" spans="2:22">
      <c r="B237">
        <v>652</v>
      </c>
      <c r="D237" s="136" t="s">
        <v>1391</v>
      </c>
      <c r="E237" s="136"/>
      <c r="F237" s="136"/>
      <c r="G237" s="136" t="s">
        <v>1174</v>
      </c>
      <c r="H237" s="136" t="s">
        <v>1210</v>
      </c>
      <c r="I237" s="136"/>
      <c r="J237" s="137" t="str">
        <f>+VLOOKUP(P237,CATÁLOGO!D:E,2)</f>
        <v>1000 SERVICIOS PERSONALES</v>
      </c>
      <c r="K237" s="137" t="str">
        <f>+VLOOKUP(Q237,CATÁLOGO!G:H,2,FALSE)</f>
        <v>1300 REMUNERACIONES ADICIONALES Y ESPECIALES</v>
      </c>
      <c r="L237" s="142" t="str">
        <f>+VLOOKUP(O237,CATÁLOGO!J:K,2,FALSE)</f>
        <v>133 HORAS EXTRAORDINARIAS</v>
      </c>
      <c r="M237" s="143">
        <f t="shared" si="15"/>
        <v>1831.1986121642096</v>
      </c>
      <c r="N237" s="170">
        <v>1831.1986121642096</v>
      </c>
      <c r="O237">
        <v>133</v>
      </c>
      <c r="P237" s="5">
        <v>1</v>
      </c>
      <c r="Q237" s="4" t="str">
        <f t="shared" si="14"/>
        <v>13</v>
      </c>
      <c r="R237" s="135"/>
      <c r="S237" s="135">
        <f t="shared" si="12"/>
        <v>7.2577042307478074E-3</v>
      </c>
      <c r="T237" s="135"/>
      <c r="U237" s="135">
        <f t="shared" si="13"/>
        <v>1831.1986121642101</v>
      </c>
      <c r="V237">
        <v>1709.3345004257228</v>
      </c>
    </row>
    <row r="238" spans="2:22">
      <c r="B238">
        <v>662</v>
      </c>
      <c r="D238" s="136" t="s">
        <v>1392</v>
      </c>
      <c r="E238" s="136"/>
      <c r="F238" s="136"/>
      <c r="G238" s="136" t="s">
        <v>1174</v>
      </c>
      <c r="H238" s="136" t="s">
        <v>1209</v>
      </c>
      <c r="I238" s="136"/>
      <c r="J238" s="137" t="str">
        <f>+VLOOKUP(P238,CATÁLOGO!D:E,2)</f>
        <v>1000 SERVICIOS PERSONALES</v>
      </c>
      <c r="K238" s="137" t="str">
        <f>+VLOOKUP(Q238,CATÁLOGO!G:H,2,FALSE)</f>
        <v>1300 REMUNERACIONES ADICIONALES Y ESPECIALES</v>
      </c>
      <c r="L238" s="142" t="str">
        <f>+VLOOKUP(O238,CATÁLOGO!J:K,2,FALSE)</f>
        <v>133 HORAS EXTRAORDINARIAS</v>
      </c>
      <c r="M238" s="143">
        <f t="shared" si="15"/>
        <v>2490.097303798696</v>
      </c>
      <c r="N238" s="170">
        <v>2490.097303798696</v>
      </c>
      <c r="O238">
        <v>133</v>
      </c>
      <c r="P238" s="5">
        <v>1</v>
      </c>
      <c r="Q238" s="4" t="str">
        <f t="shared" si="14"/>
        <v>13</v>
      </c>
      <c r="R238" s="135"/>
      <c r="S238" s="135">
        <f t="shared" si="12"/>
        <v>9.8691587120604985E-3</v>
      </c>
      <c r="T238" s="135"/>
      <c r="U238" s="135">
        <f t="shared" si="13"/>
        <v>2490.0973037986964</v>
      </c>
      <c r="V238">
        <v>2324.3842598644878</v>
      </c>
    </row>
    <row r="239" spans="2:22">
      <c r="B239">
        <v>672</v>
      </c>
      <c r="D239" s="136" t="s">
        <v>1393</v>
      </c>
      <c r="E239" s="136"/>
      <c r="F239" s="136"/>
      <c r="G239" s="136" t="s">
        <v>1174</v>
      </c>
      <c r="H239" s="136" t="s">
        <v>1210</v>
      </c>
      <c r="I239" s="136"/>
      <c r="J239" s="137" t="str">
        <f>+VLOOKUP(P239,CATÁLOGO!D:E,2)</f>
        <v>1000 SERVICIOS PERSONALES</v>
      </c>
      <c r="K239" s="137" t="str">
        <f>+VLOOKUP(Q239,CATÁLOGO!G:H,2,FALSE)</f>
        <v>1300 REMUNERACIONES ADICIONALES Y ESPECIALES</v>
      </c>
      <c r="L239" s="142" t="str">
        <f>+VLOOKUP(O239,CATÁLOGO!J:K,2,FALSE)</f>
        <v>133 HORAS EXTRAORDINARIAS</v>
      </c>
      <c r="M239" s="143">
        <f t="shared" si="15"/>
        <v>1506.2511714784596</v>
      </c>
      <c r="N239" s="170">
        <v>1506.2511714784596</v>
      </c>
      <c r="O239">
        <v>133</v>
      </c>
      <c r="P239" s="5">
        <v>1</v>
      </c>
      <c r="Q239" s="4" t="str">
        <f t="shared" si="14"/>
        <v>13</v>
      </c>
      <c r="R239" s="135"/>
      <c r="S239" s="135">
        <f t="shared" si="12"/>
        <v>5.9698196728579407E-3</v>
      </c>
      <c r="T239" s="135"/>
      <c r="U239" s="135">
        <f t="shared" si="13"/>
        <v>1506.2511714784598</v>
      </c>
      <c r="V239">
        <v>1406.0119293515017</v>
      </c>
    </row>
    <row r="240" spans="2:22">
      <c r="B240">
        <v>682</v>
      </c>
      <c r="D240" s="136" t="s">
        <v>1394</v>
      </c>
      <c r="E240" s="136"/>
      <c r="F240" s="136"/>
      <c r="G240" s="136" t="s">
        <v>1186</v>
      </c>
      <c r="H240" s="136" t="s">
        <v>1210</v>
      </c>
      <c r="I240" s="136"/>
      <c r="J240" s="137" t="str">
        <f>+VLOOKUP(P240,CATÁLOGO!D:E,2)</f>
        <v>1000 SERVICIOS PERSONALES</v>
      </c>
      <c r="K240" s="137" t="str">
        <f>+VLOOKUP(Q240,CATÁLOGO!G:H,2,FALSE)</f>
        <v>1300 REMUNERACIONES ADICIONALES Y ESPECIALES</v>
      </c>
      <c r="L240" s="142" t="str">
        <f>+VLOOKUP(O240,CATÁLOGO!J:K,2,FALSE)</f>
        <v>133 HORAS EXTRAORDINARIAS</v>
      </c>
      <c r="M240" s="143">
        <f t="shared" si="15"/>
        <v>2622.0878560531737</v>
      </c>
      <c r="N240" s="170">
        <v>2622.0878560531737</v>
      </c>
      <c r="O240">
        <v>133</v>
      </c>
      <c r="P240" s="5">
        <v>1</v>
      </c>
      <c r="Q240" s="4" t="str">
        <f t="shared" si="14"/>
        <v>13</v>
      </c>
      <c r="R240" s="135"/>
      <c r="S240" s="135">
        <f t="shared" si="12"/>
        <v>1.039228514037507E-2</v>
      </c>
      <c r="T240" s="135"/>
      <c r="U240" s="135">
        <f t="shared" si="13"/>
        <v>2622.0878560531742</v>
      </c>
      <c r="V240">
        <v>2447.5909962611354</v>
      </c>
    </row>
    <row r="241" spans="2:22">
      <c r="B241">
        <v>692</v>
      </c>
      <c r="D241" s="136" t="s">
        <v>1395</v>
      </c>
      <c r="E241" s="136"/>
      <c r="F241" s="136"/>
      <c r="G241" s="136" t="s">
        <v>1194</v>
      </c>
      <c r="H241" s="136" t="s">
        <v>1210</v>
      </c>
      <c r="I241" s="136"/>
      <c r="J241" s="137" t="str">
        <f>+VLOOKUP(P241,CATÁLOGO!D:E,2)</f>
        <v>1000 SERVICIOS PERSONALES</v>
      </c>
      <c r="K241" s="137" t="str">
        <f>+VLOOKUP(Q241,CATÁLOGO!G:H,2,FALSE)</f>
        <v>1300 REMUNERACIONES ADICIONALES Y ESPECIALES</v>
      </c>
      <c r="L241" s="142" t="str">
        <f>+VLOOKUP(O241,CATÁLOGO!J:K,2,FALSE)</f>
        <v>133 HORAS EXTRAORDINARIAS</v>
      </c>
      <c r="M241" s="143">
        <f t="shared" si="15"/>
        <v>743.79790600700187</v>
      </c>
      <c r="N241" s="170">
        <v>743.79790600700187</v>
      </c>
      <c r="O241">
        <v>133</v>
      </c>
      <c r="P241" s="5">
        <v>1</v>
      </c>
      <c r="Q241" s="4" t="str">
        <f t="shared" si="14"/>
        <v>13</v>
      </c>
      <c r="R241" s="135"/>
      <c r="S241" s="135">
        <f t="shared" si="12"/>
        <v>2.9479408587299088E-3</v>
      </c>
      <c r="T241" s="135"/>
      <c r="U241" s="135">
        <f t="shared" si="13"/>
        <v>743.79790600700198</v>
      </c>
      <c r="V241">
        <v>694.29903104806783</v>
      </c>
    </row>
    <row r="242" spans="2:22">
      <c r="B242">
        <v>702</v>
      </c>
      <c r="D242" s="136" t="s">
        <v>1396</v>
      </c>
      <c r="E242" s="136"/>
      <c r="F242" s="136"/>
      <c r="G242" s="136" t="s">
        <v>1404</v>
      </c>
      <c r="H242" s="136" t="s">
        <v>1210</v>
      </c>
      <c r="I242" s="136"/>
      <c r="J242" s="137" t="str">
        <f>+VLOOKUP(P242,CATÁLOGO!D:E,2)</f>
        <v>1000 SERVICIOS PERSONALES</v>
      </c>
      <c r="K242" s="137" t="str">
        <f>+VLOOKUP(Q242,CATÁLOGO!G:H,2,FALSE)</f>
        <v>1300 REMUNERACIONES ADICIONALES Y ESPECIALES</v>
      </c>
      <c r="L242" s="142" t="str">
        <f>+VLOOKUP(O242,CATÁLOGO!J:K,2,FALSE)</f>
        <v>133 HORAS EXTRAORDINARIAS</v>
      </c>
      <c r="M242" s="143">
        <f t="shared" si="15"/>
        <v>1795.6757483127367</v>
      </c>
      <c r="N242" s="170">
        <v>1795.6757483127367</v>
      </c>
      <c r="O242">
        <v>133</v>
      </c>
      <c r="P242" s="5">
        <v>1</v>
      </c>
      <c r="Q242" s="4" t="str">
        <f t="shared" si="14"/>
        <v>13</v>
      </c>
      <c r="R242" s="135"/>
      <c r="S242" s="135">
        <f t="shared" si="12"/>
        <v>7.1169142380345567E-3</v>
      </c>
      <c r="T242" s="135"/>
      <c r="U242" s="135">
        <f t="shared" si="13"/>
        <v>1795.6757483127371</v>
      </c>
      <c r="V242">
        <v>1676.175641341898</v>
      </c>
    </row>
    <row r="243" spans="2:22">
      <c r="B243">
        <v>712</v>
      </c>
      <c r="D243" s="136" t="s">
        <v>1397</v>
      </c>
      <c r="E243" s="136"/>
      <c r="F243" s="136"/>
      <c r="G243" s="136" t="s">
        <v>1175</v>
      </c>
      <c r="H243" s="136" t="s">
        <v>1210</v>
      </c>
      <c r="I243" s="136"/>
      <c r="J243" s="137" t="str">
        <f>+VLOOKUP(P243,CATÁLOGO!D:E,2)</f>
        <v>1000 SERVICIOS PERSONALES</v>
      </c>
      <c r="K243" s="137" t="str">
        <f>+VLOOKUP(Q243,CATÁLOGO!G:H,2,FALSE)</f>
        <v>1300 REMUNERACIONES ADICIONALES Y ESPECIALES</v>
      </c>
      <c r="L243" s="142" t="str">
        <f>+VLOOKUP(O243,CATÁLOGO!J:K,2,FALSE)</f>
        <v>133 HORAS EXTRAORDINARIAS</v>
      </c>
      <c r="M243" s="143">
        <f t="shared" si="15"/>
        <v>728.02510432782867</v>
      </c>
      <c r="N243" s="170">
        <v>728.02510432782867</v>
      </c>
      <c r="O243">
        <v>133</v>
      </c>
      <c r="P243" s="5">
        <v>1</v>
      </c>
      <c r="Q243" s="4" t="str">
        <f t="shared" si="14"/>
        <v>13</v>
      </c>
      <c r="R243" s="135"/>
      <c r="S243" s="135">
        <f t="shared" si="12"/>
        <v>2.8854275252677402E-3</v>
      </c>
      <c r="T243" s="135"/>
      <c r="U243" s="135">
        <f t="shared" si="13"/>
        <v>728.02510432782879</v>
      </c>
      <c r="V243">
        <v>679.57589075105795</v>
      </c>
    </row>
    <row r="244" spans="2:22">
      <c r="B244">
        <v>122</v>
      </c>
      <c r="D244" s="136" t="s">
        <v>1337</v>
      </c>
      <c r="E244" s="136"/>
      <c r="F244" s="136"/>
      <c r="G244" s="136" t="s">
        <v>1194</v>
      </c>
      <c r="H244" s="136" t="s">
        <v>1210</v>
      </c>
      <c r="I244" s="136"/>
      <c r="J244" s="137" t="str">
        <f>+VLOOKUP(P244,CATÁLOGO!D:E,2)</f>
        <v>1000 SERVICIOS PERSONALES</v>
      </c>
      <c r="K244" s="137" t="str">
        <f>+VLOOKUP(Q244,CATÁLOGO!G:H,2,FALSE)</f>
        <v>1400 SEGURIDAD SOCIAL</v>
      </c>
      <c r="L244" s="142" t="str">
        <f>+VLOOKUP(O244,CATÁLOGO!J:K,2,FALSE)</f>
        <v>141 APORTACIONES DE SEGURIDAD SOCIAL</v>
      </c>
      <c r="M244" s="143">
        <f t="shared" si="15"/>
        <v>41721.567842161756</v>
      </c>
      <c r="N244" s="170">
        <v>41721.567842161756</v>
      </c>
      <c r="O244">
        <v>141</v>
      </c>
      <c r="P244" s="5">
        <v>1</v>
      </c>
      <c r="Q244" s="4" t="str">
        <f t="shared" si="14"/>
        <v>14</v>
      </c>
      <c r="R244" s="135">
        <f>+SUM(M244:M303)</f>
        <v>7737930.9999999963</v>
      </c>
      <c r="S244" s="135">
        <f>+M244/R$244</f>
        <v>5.3918247451627283E-3</v>
      </c>
      <c r="T244" s="171">
        <v>7737931</v>
      </c>
      <c r="U244" s="135">
        <f>+T$244*S244</f>
        <v>41721.567842161778</v>
      </c>
      <c r="V244">
        <v>38945.056618501971</v>
      </c>
    </row>
    <row r="245" spans="2:22">
      <c r="B245">
        <v>132</v>
      </c>
      <c r="D245" s="136" t="s">
        <v>1338</v>
      </c>
      <c r="E245" s="136"/>
      <c r="F245" s="136"/>
      <c r="G245" s="136" t="s">
        <v>1188</v>
      </c>
      <c r="H245" s="136" t="s">
        <v>1210</v>
      </c>
      <c r="I245" s="136"/>
      <c r="J245" s="137" t="str">
        <f>+VLOOKUP(P245,CATÁLOGO!D:E,2)</f>
        <v>1000 SERVICIOS PERSONALES</v>
      </c>
      <c r="K245" s="137" t="str">
        <f>+VLOOKUP(Q245,CATÁLOGO!G:H,2,FALSE)</f>
        <v>1400 SEGURIDAD SOCIAL</v>
      </c>
      <c r="L245" s="142" t="str">
        <f>+VLOOKUP(O245,CATÁLOGO!J:K,2,FALSE)</f>
        <v>141 APORTACIONES DE SEGURIDAD SOCIAL</v>
      </c>
      <c r="M245" s="143">
        <f t="shared" si="15"/>
        <v>358736.4763744502</v>
      </c>
      <c r="N245" s="170">
        <v>358736.4763744502</v>
      </c>
      <c r="O245">
        <v>141</v>
      </c>
      <c r="P245" s="5">
        <v>1</v>
      </c>
      <c r="Q245" s="4" t="str">
        <f t="shared" si="14"/>
        <v>14</v>
      </c>
      <c r="R245" s="135"/>
      <c r="S245" s="135">
        <f t="shared" ref="S245:S303" si="16">+M245/R$244</f>
        <v>4.6360774782619588E-2</v>
      </c>
      <c r="T245" s="135"/>
      <c r="U245" s="135">
        <f t="shared" ref="U245:U303" si="17">+T$244*S245</f>
        <v>358736.47637445037</v>
      </c>
      <c r="V245">
        <v>334863.0721735832</v>
      </c>
    </row>
    <row r="246" spans="2:22">
      <c r="B246">
        <v>142</v>
      </c>
      <c r="D246" s="136" t="s">
        <v>1339</v>
      </c>
      <c r="E246" s="136"/>
      <c r="F246" s="136"/>
      <c r="G246" s="136" t="s">
        <v>1177</v>
      </c>
      <c r="H246" s="136" t="s">
        <v>1209</v>
      </c>
      <c r="I246" s="136"/>
      <c r="J246" s="137" t="str">
        <f>+VLOOKUP(P246,CATÁLOGO!D:E,2)</f>
        <v>1000 SERVICIOS PERSONALES</v>
      </c>
      <c r="K246" s="137" t="str">
        <f>+VLOOKUP(Q246,CATÁLOGO!G:H,2,FALSE)</f>
        <v>1400 SEGURIDAD SOCIAL</v>
      </c>
      <c r="L246" s="142" t="str">
        <f>+VLOOKUP(O246,CATÁLOGO!J:K,2,FALSE)</f>
        <v>141 APORTACIONES DE SEGURIDAD SOCIAL</v>
      </c>
      <c r="M246" s="143">
        <f t="shared" si="15"/>
        <v>228252.71624556615</v>
      </c>
      <c r="N246" s="170">
        <v>228252.71624556615</v>
      </c>
      <c r="O246">
        <v>141</v>
      </c>
      <c r="P246" s="5">
        <v>1</v>
      </c>
      <c r="Q246" s="4" t="str">
        <f t="shared" si="14"/>
        <v>14</v>
      </c>
      <c r="R246" s="135"/>
      <c r="S246" s="135">
        <f t="shared" si="16"/>
        <v>2.9497900181013021E-2</v>
      </c>
      <c r="T246" s="135"/>
      <c r="U246" s="135">
        <f t="shared" si="17"/>
        <v>228252.71624556626</v>
      </c>
      <c r="V246">
        <v>213062.82139587612</v>
      </c>
    </row>
    <row r="247" spans="2:22">
      <c r="B247">
        <v>152</v>
      </c>
      <c r="D247" s="136" t="s">
        <v>1340</v>
      </c>
      <c r="E247" s="136"/>
      <c r="F247" s="136"/>
      <c r="G247" s="136" t="s">
        <v>1176</v>
      </c>
      <c r="H247" s="136" t="s">
        <v>1209</v>
      </c>
      <c r="I247" s="136"/>
      <c r="J247" s="137" t="str">
        <f>+VLOOKUP(P247,CATÁLOGO!D:E,2)</f>
        <v>1000 SERVICIOS PERSONALES</v>
      </c>
      <c r="K247" s="137" t="str">
        <f>+VLOOKUP(Q247,CATÁLOGO!G:H,2,FALSE)</f>
        <v>1400 SEGURIDAD SOCIAL</v>
      </c>
      <c r="L247" s="142" t="str">
        <f>+VLOOKUP(O247,CATÁLOGO!J:K,2,FALSE)</f>
        <v>141 APORTACIONES DE SEGURIDAD SOCIAL</v>
      </c>
      <c r="M247" s="143">
        <f t="shared" si="15"/>
        <v>120648.89682071531</v>
      </c>
      <c r="N247" s="170">
        <v>120648.89682071531</v>
      </c>
      <c r="O247">
        <v>141</v>
      </c>
      <c r="P247" s="5">
        <v>1</v>
      </c>
      <c r="Q247" s="4" t="str">
        <f t="shared" si="14"/>
        <v>14</v>
      </c>
      <c r="R247" s="135"/>
      <c r="S247" s="135">
        <f t="shared" si="16"/>
        <v>1.5591880674655197E-2</v>
      </c>
      <c r="T247" s="135"/>
      <c r="U247" s="135">
        <f t="shared" si="17"/>
        <v>120648.89682071537</v>
      </c>
      <c r="V247">
        <v>112619.88368745598</v>
      </c>
    </row>
    <row r="248" spans="2:22">
      <c r="B248">
        <v>162</v>
      </c>
      <c r="D248" s="136" t="s">
        <v>1341</v>
      </c>
      <c r="E248" s="136"/>
      <c r="F248" s="136"/>
      <c r="G248" s="136" t="s">
        <v>1181</v>
      </c>
      <c r="H248" s="136" t="s">
        <v>1213</v>
      </c>
      <c r="I248" s="136"/>
      <c r="J248" s="137" t="str">
        <f>+VLOOKUP(P248,CATÁLOGO!D:E,2)</f>
        <v>1000 SERVICIOS PERSONALES</v>
      </c>
      <c r="K248" s="137" t="str">
        <f>+VLOOKUP(Q248,CATÁLOGO!G:H,2,FALSE)</f>
        <v>1400 SEGURIDAD SOCIAL</v>
      </c>
      <c r="L248" s="142" t="str">
        <f>+VLOOKUP(O248,CATÁLOGO!J:K,2,FALSE)</f>
        <v>141 APORTACIONES DE SEGURIDAD SOCIAL</v>
      </c>
      <c r="M248" s="143">
        <f t="shared" si="15"/>
        <v>39825.742684604273</v>
      </c>
      <c r="N248" s="170">
        <v>39825.742684604273</v>
      </c>
      <c r="O248">
        <v>141</v>
      </c>
      <c r="P248" s="5">
        <v>1</v>
      </c>
      <c r="Q248" s="4" t="str">
        <f t="shared" si="14"/>
        <v>14</v>
      </c>
      <c r="R248" s="135"/>
      <c r="S248" s="135">
        <f t="shared" si="16"/>
        <v>5.1468206016058154E-3</v>
      </c>
      <c r="T248" s="135"/>
      <c r="U248" s="135">
        <f t="shared" si="17"/>
        <v>39825.742684604287</v>
      </c>
      <c r="V248">
        <v>37175.395938942267</v>
      </c>
    </row>
    <row r="249" spans="2:22">
      <c r="B249">
        <v>172</v>
      </c>
      <c r="D249" s="136" t="s">
        <v>1342</v>
      </c>
      <c r="E249" s="136"/>
      <c r="F249" s="136"/>
      <c r="G249" s="136" t="s">
        <v>1194</v>
      </c>
      <c r="H249" s="136" t="s">
        <v>1213</v>
      </c>
      <c r="I249" s="136"/>
      <c r="J249" s="137" t="str">
        <f>+VLOOKUP(P249,CATÁLOGO!D:E,2)</f>
        <v>1000 SERVICIOS PERSONALES</v>
      </c>
      <c r="K249" s="137" t="str">
        <f>+VLOOKUP(Q249,CATÁLOGO!G:H,2,FALSE)</f>
        <v>1400 SEGURIDAD SOCIAL</v>
      </c>
      <c r="L249" s="142" t="str">
        <f>+VLOOKUP(O249,CATÁLOGO!J:K,2,FALSE)</f>
        <v>141 APORTACIONES DE SEGURIDAD SOCIAL</v>
      </c>
      <c r="M249" s="143">
        <f t="shared" si="15"/>
        <v>70857.797538475192</v>
      </c>
      <c r="N249" s="170">
        <v>70857.797538475192</v>
      </c>
      <c r="O249">
        <v>141</v>
      </c>
      <c r="P249" s="5">
        <v>1</v>
      </c>
      <c r="Q249" s="4" t="str">
        <f t="shared" si="14"/>
        <v>14</v>
      </c>
      <c r="R249" s="135"/>
      <c r="S249" s="135">
        <f t="shared" si="16"/>
        <v>9.1572020399865572E-3</v>
      </c>
      <c r="T249" s="135"/>
      <c r="U249" s="135">
        <f t="shared" si="17"/>
        <v>70857.797538475221</v>
      </c>
      <c r="V249">
        <v>66142.311512310684</v>
      </c>
    </row>
    <row r="250" spans="2:22">
      <c r="B250">
        <v>182</v>
      </c>
      <c r="D250" s="136" t="s">
        <v>1343</v>
      </c>
      <c r="E250" s="136"/>
      <c r="F250" s="136"/>
      <c r="G250" s="136" t="s">
        <v>1187</v>
      </c>
      <c r="H250" s="136" t="s">
        <v>1209</v>
      </c>
      <c r="I250" s="136"/>
      <c r="J250" s="137" t="str">
        <f>+VLOOKUP(P250,CATÁLOGO!D:E,2)</f>
        <v>1000 SERVICIOS PERSONALES</v>
      </c>
      <c r="K250" s="137" t="str">
        <f>+VLOOKUP(Q250,CATÁLOGO!G:H,2,FALSE)</f>
        <v>1400 SEGURIDAD SOCIAL</v>
      </c>
      <c r="L250" s="142" t="str">
        <f>+VLOOKUP(O250,CATÁLOGO!J:K,2,FALSE)</f>
        <v>141 APORTACIONES DE SEGURIDAD SOCIAL</v>
      </c>
      <c r="M250" s="143">
        <f t="shared" si="15"/>
        <v>91277.351116174206</v>
      </c>
      <c r="N250" s="170">
        <v>91277.351116174206</v>
      </c>
      <c r="O250">
        <v>141</v>
      </c>
      <c r="P250" s="5">
        <v>1</v>
      </c>
      <c r="Q250" s="4" t="str">
        <f t="shared" si="14"/>
        <v>14</v>
      </c>
      <c r="R250" s="135"/>
      <c r="S250" s="135">
        <f t="shared" si="16"/>
        <v>1.1796092665620079E-2</v>
      </c>
      <c r="T250" s="135"/>
      <c r="U250" s="135">
        <f t="shared" si="17"/>
        <v>91277.35111617425</v>
      </c>
      <c r="V250">
        <v>85202.972732342576</v>
      </c>
    </row>
    <row r="251" spans="2:22">
      <c r="B251">
        <v>192</v>
      </c>
      <c r="D251" s="136" t="s">
        <v>1344</v>
      </c>
      <c r="E251" s="136"/>
      <c r="F251" s="136"/>
      <c r="G251" s="136" t="s">
        <v>1181</v>
      </c>
      <c r="H251" s="136" t="s">
        <v>1210</v>
      </c>
      <c r="I251" s="136"/>
      <c r="J251" s="137" t="str">
        <f>+VLOOKUP(P251,CATÁLOGO!D:E,2)</f>
        <v>1000 SERVICIOS PERSONALES</v>
      </c>
      <c r="K251" s="137" t="str">
        <f>+VLOOKUP(Q251,CATÁLOGO!G:H,2,FALSE)</f>
        <v>1400 SEGURIDAD SOCIAL</v>
      </c>
      <c r="L251" s="142" t="str">
        <f>+VLOOKUP(O251,CATÁLOGO!J:K,2,FALSE)</f>
        <v>141 APORTACIONES DE SEGURIDAD SOCIAL</v>
      </c>
      <c r="M251" s="143">
        <f t="shared" si="15"/>
        <v>106550.27046844551</v>
      </c>
      <c r="N251" s="170">
        <v>106550.27046844551</v>
      </c>
      <c r="O251">
        <v>141</v>
      </c>
      <c r="P251" s="5">
        <v>1</v>
      </c>
      <c r="Q251" s="4" t="str">
        <f t="shared" si="14"/>
        <v>14</v>
      </c>
      <c r="R251" s="135"/>
      <c r="S251" s="135">
        <f t="shared" si="16"/>
        <v>1.3769865674486573E-2</v>
      </c>
      <c r="T251" s="135"/>
      <c r="U251" s="135">
        <f t="shared" si="17"/>
        <v>106550.27046844557</v>
      </c>
      <c r="V251">
        <v>99459.500942266182</v>
      </c>
    </row>
    <row r="252" spans="2:22">
      <c r="B252">
        <v>202</v>
      </c>
      <c r="D252" s="136" t="s">
        <v>1345</v>
      </c>
      <c r="E252" s="136"/>
      <c r="F252" s="136"/>
      <c r="G252" s="136" t="s">
        <v>1181</v>
      </c>
      <c r="H252" s="136" t="s">
        <v>1213</v>
      </c>
      <c r="I252" s="136"/>
      <c r="J252" s="137" t="str">
        <f>+VLOOKUP(P252,CATÁLOGO!D:E,2)</f>
        <v>1000 SERVICIOS PERSONALES</v>
      </c>
      <c r="K252" s="137" t="str">
        <f>+VLOOKUP(Q252,CATÁLOGO!G:H,2,FALSE)</f>
        <v>1400 SEGURIDAD SOCIAL</v>
      </c>
      <c r="L252" s="142" t="str">
        <f>+VLOOKUP(O252,CATÁLOGO!J:K,2,FALSE)</f>
        <v>141 APORTACIONES DE SEGURIDAD SOCIAL</v>
      </c>
      <c r="M252" s="143">
        <f t="shared" si="15"/>
        <v>157237.81657363087</v>
      </c>
      <c r="N252" s="170">
        <v>157237.81657363087</v>
      </c>
      <c r="O252">
        <v>141</v>
      </c>
      <c r="P252" s="5">
        <v>1</v>
      </c>
      <c r="Q252" s="4" t="str">
        <f t="shared" si="14"/>
        <v>14</v>
      </c>
      <c r="R252" s="135"/>
      <c r="S252" s="135">
        <f t="shared" si="16"/>
        <v>2.0320395280551216E-2</v>
      </c>
      <c r="T252" s="135"/>
      <c r="U252" s="135">
        <f t="shared" si="17"/>
        <v>157237.81657363096</v>
      </c>
      <c r="V252">
        <v>146773.86267448554</v>
      </c>
    </row>
    <row r="253" spans="2:22">
      <c r="B253">
        <v>212</v>
      </c>
      <c r="D253" s="136" t="s">
        <v>1346</v>
      </c>
      <c r="E253" s="136"/>
      <c r="F253" s="136"/>
      <c r="G253" s="136" t="s">
        <v>1190</v>
      </c>
      <c r="H253" s="136" t="s">
        <v>1213</v>
      </c>
      <c r="I253" s="136"/>
      <c r="J253" s="137" t="str">
        <f>+VLOOKUP(P253,CATÁLOGO!D:E,2)</f>
        <v>1000 SERVICIOS PERSONALES</v>
      </c>
      <c r="K253" s="137" t="str">
        <f>+VLOOKUP(Q253,CATÁLOGO!G:H,2,FALSE)</f>
        <v>1400 SEGURIDAD SOCIAL</v>
      </c>
      <c r="L253" s="142" t="str">
        <f>+VLOOKUP(O253,CATÁLOGO!J:K,2,FALSE)</f>
        <v>141 APORTACIONES DE SEGURIDAD SOCIAL</v>
      </c>
      <c r="M253" s="143">
        <f t="shared" si="15"/>
        <v>355686.50177151745</v>
      </c>
      <c r="N253" s="170">
        <v>355686.50177151745</v>
      </c>
      <c r="O253">
        <v>141</v>
      </c>
      <c r="P253" s="5">
        <v>1</v>
      </c>
      <c r="Q253" s="4" t="str">
        <f t="shared" si="14"/>
        <v>14</v>
      </c>
      <c r="R253" s="135"/>
      <c r="S253" s="135">
        <f t="shared" si="16"/>
        <v>4.5966615852676591E-2</v>
      </c>
      <c r="T253" s="135"/>
      <c r="U253" s="135">
        <f t="shared" si="17"/>
        <v>355686.50177151762</v>
      </c>
      <c r="V253">
        <v>332016.06905889738</v>
      </c>
    </row>
    <row r="254" spans="2:22">
      <c r="B254">
        <v>222</v>
      </c>
      <c r="D254" s="136" t="s">
        <v>1347</v>
      </c>
      <c r="E254" s="136"/>
      <c r="F254" s="136"/>
      <c r="G254" s="136" t="s">
        <v>1185</v>
      </c>
      <c r="H254" s="136" t="s">
        <v>1210</v>
      </c>
      <c r="I254" s="136"/>
      <c r="J254" s="137" t="str">
        <f>+VLOOKUP(P254,CATÁLOGO!D:E,2)</f>
        <v>1000 SERVICIOS PERSONALES</v>
      </c>
      <c r="K254" s="137" t="str">
        <f>+VLOOKUP(Q254,CATÁLOGO!G:H,2,FALSE)</f>
        <v>1400 SEGURIDAD SOCIAL</v>
      </c>
      <c r="L254" s="142" t="str">
        <f>+VLOOKUP(O254,CATÁLOGO!J:K,2,FALSE)</f>
        <v>141 APORTACIONES DE SEGURIDAD SOCIAL</v>
      </c>
      <c r="M254" s="143">
        <f t="shared" si="15"/>
        <v>81395.192970142132</v>
      </c>
      <c r="N254" s="170">
        <v>81395.192970142132</v>
      </c>
      <c r="O254">
        <v>141</v>
      </c>
      <c r="P254" s="5">
        <v>1</v>
      </c>
      <c r="Q254" s="4" t="str">
        <f t="shared" si="14"/>
        <v>14</v>
      </c>
      <c r="R254" s="135"/>
      <c r="S254" s="135">
        <f t="shared" si="16"/>
        <v>1.0518986660664481E-2</v>
      </c>
      <c r="T254" s="135"/>
      <c r="U254" s="135">
        <f t="shared" si="17"/>
        <v>81395.192970142161</v>
      </c>
      <c r="V254">
        <v>75978.458208674856</v>
      </c>
    </row>
    <row r="255" spans="2:22">
      <c r="B255">
        <v>232</v>
      </c>
      <c r="D255" s="136" t="s">
        <v>1348</v>
      </c>
      <c r="E255" s="136"/>
      <c r="F255" s="136"/>
      <c r="G255" s="136" t="s">
        <v>1195</v>
      </c>
      <c r="H255" s="136" t="s">
        <v>1214</v>
      </c>
      <c r="I255" s="136"/>
      <c r="J255" s="137" t="str">
        <f>+VLOOKUP(P255,CATÁLOGO!D:E,2)</f>
        <v>1000 SERVICIOS PERSONALES</v>
      </c>
      <c r="K255" s="137" t="str">
        <f>+VLOOKUP(Q255,CATÁLOGO!G:H,2,FALSE)</f>
        <v>1400 SEGURIDAD SOCIAL</v>
      </c>
      <c r="L255" s="142" t="str">
        <f>+VLOOKUP(O255,CATÁLOGO!J:K,2,FALSE)</f>
        <v>141 APORTACIONES DE SEGURIDAD SOCIAL</v>
      </c>
      <c r="M255" s="143">
        <f t="shared" si="15"/>
        <v>201333.90487586384</v>
      </c>
      <c r="N255" s="170">
        <v>201333.90487586384</v>
      </c>
      <c r="O255">
        <v>141</v>
      </c>
      <c r="P255" s="5">
        <v>1</v>
      </c>
      <c r="Q255" s="4" t="str">
        <f t="shared" si="14"/>
        <v>14</v>
      </c>
      <c r="R255" s="135"/>
      <c r="S255" s="135">
        <f t="shared" si="16"/>
        <v>2.6019087644470328E-2</v>
      </c>
      <c r="T255" s="135"/>
      <c r="U255" s="135">
        <f t="shared" si="17"/>
        <v>201333.90487586393</v>
      </c>
      <c r="V255">
        <v>187935.41878095292</v>
      </c>
    </row>
    <row r="256" spans="2:22">
      <c r="B256">
        <v>242</v>
      </c>
      <c r="D256" s="136" t="s">
        <v>1349</v>
      </c>
      <c r="E256" s="136"/>
      <c r="F256" s="136"/>
      <c r="G256" s="136" t="s">
        <v>1178</v>
      </c>
      <c r="H256" s="136" t="s">
        <v>1211</v>
      </c>
      <c r="I256" s="136"/>
      <c r="J256" s="137" t="str">
        <f>+VLOOKUP(P256,CATÁLOGO!D:E,2)</f>
        <v>1000 SERVICIOS PERSONALES</v>
      </c>
      <c r="K256" s="137" t="str">
        <f>+VLOOKUP(Q256,CATÁLOGO!G:H,2,FALSE)</f>
        <v>1400 SEGURIDAD SOCIAL</v>
      </c>
      <c r="L256" s="142" t="str">
        <f>+VLOOKUP(O256,CATÁLOGO!J:K,2,FALSE)</f>
        <v>141 APORTACIONES DE SEGURIDAD SOCIAL</v>
      </c>
      <c r="M256" s="143">
        <f t="shared" si="15"/>
        <v>86682.157694028167</v>
      </c>
      <c r="N256" s="170">
        <v>86682.157694028167</v>
      </c>
      <c r="O256">
        <v>141</v>
      </c>
      <c r="P256" s="5">
        <v>1</v>
      </c>
      <c r="Q256" s="4" t="str">
        <f t="shared" si="14"/>
        <v>14</v>
      </c>
      <c r="R256" s="135"/>
      <c r="S256" s="135">
        <f t="shared" si="16"/>
        <v>1.1202239680610774E-2</v>
      </c>
      <c r="T256" s="135"/>
      <c r="U256" s="135">
        <f t="shared" si="17"/>
        <v>86682.15769402821</v>
      </c>
      <c r="V256">
        <v>80913.582921406545</v>
      </c>
    </row>
    <row r="257" spans="2:22">
      <c r="B257">
        <v>252</v>
      </c>
      <c r="D257" s="136" t="s">
        <v>1350</v>
      </c>
      <c r="E257" s="136"/>
      <c r="F257" s="136"/>
      <c r="G257" s="136" t="s">
        <v>1177</v>
      </c>
      <c r="H257" s="136" t="s">
        <v>1209</v>
      </c>
      <c r="I257" s="136"/>
      <c r="J257" s="137" t="str">
        <f>+VLOOKUP(P257,CATÁLOGO!D:E,2)</f>
        <v>1000 SERVICIOS PERSONALES</v>
      </c>
      <c r="K257" s="137" t="str">
        <f>+VLOOKUP(Q257,CATÁLOGO!G:H,2,FALSE)</f>
        <v>1400 SEGURIDAD SOCIAL</v>
      </c>
      <c r="L257" s="142" t="str">
        <f>+VLOOKUP(O257,CATÁLOGO!J:K,2,FALSE)</f>
        <v>141 APORTACIONES DE SEGURIDAD SOCIAL</v>
      </c>
      <c r="M257" s="143">
        <f t="shared" si="15"/>
        <v>118589.02044316735</v>
      </c>
      <c r="N257" s="170">
        <v>118589.02044316735</v>
      </c>
      <c r="O257">
        <v>141</v>
      </c>
      <c r="P257" s="5">
        <v>1</v>
      </c>
      <c r="Q257" s="4" t="str">
        <f t="shared" si="14"/>
        <v>14</v>
      </c>
      <c r="R257" s="135"/>
      <c r="S257" s="135">
        <f t="shared" si="16"/>
        <v>1.5325675615764395E-2</v>
      </c>
      <c r="T257" s="135"/>
      <c r="U257" s="135">
        <f t="shared" si="17"/>
        <v>118589.02044316739</v>
      </c>
      <c r="V257">
        <v>110697.08916414826</v>
      </c>
    </row>
    <row r="258" spans="2:22">
      <c r="B258">
        <v>262</v>
      </c>
      <c r="D258" s="136" t="s">
        <v>1351</v>
      </c>
      <c r="E258" s="136"/>
      <c r="F258" s="136"/>
      <c r="G258" s="136" t="s">
        <v>1194</v>
      </c>
      <c r="H258" s="136" t="s">
        <v>1210</v>
      </c>
      <c r="I258" s="136"/>
      <c r="J258" s="137" t="str">
        <f>+VLOOKUP(P258,CATÁLOGO!D:E,2)</f>
        <v>1000 SERVICIOS PERSONALES</v>
      </c>
      <c r="K258" s="137" t="str">
        <f>+VLOOKUP(Q258,CATÁLOGO!G:H,2,FALSE)</f>
        <v>1400 SEGURIDAD SOCIAL</v>
      </c>
      <c r="L258" s="142" t="str">
        <f>+VLOOKUP(O258,CATÁLOGO!J:K,2,FALSE)</f>
        <v>141 APORTACIONES DE SEGURIDAD SOCIAL</v>
      </c>
      <c r="M258" s="143">
        <f t="shared" si="15"/>
        <v>30979.379605128688</v>
      </c>
      <c r="N258" s="170">
        <v>30979.379605128688</v>
      </c>
      <c r="O258">
        <v>141</v>
      </c>
      <c r="P258" s="5">
        <v>1</v>
      </c>
      <c r="Q258" s="4" t="str">
        <f t="shared" si="14"/>
        <v>14</v>
      </c>
      <c r="R258" s="135"/>
      <c r="S258" s="135">
        <f t="shared" si="16"/>
        <v>4.0035740309817573E-3</v>
      </c>
      <c r="T258" s="135"/>
      <c r="U258" s="135">
        <f t="shared" si="17"/>
        <v>30979.379605128699</v>
      </c>
      <c r="V258">
        <v>28917.745787793221</v>
      </c>
    </row>
    <row r="259" spans="2:22">
      <c r="B259">
        <v>272</v>
      </c>
      <c r="D259" s="136" t="s">
        <v>1352</v>
      </c>
      <c r="E259" s="136"/>
      <c r="F259" s="136"/>
      <c r="G259" s="136" t="s">
        <v>1194</v>
      </c>
      <c r="H259" s="136" t="s">
        <v>1210</v>
      </c>
      <c r="I259" s="136"/>
      <c r="J259" s="137" t="str">
        <f>+VLOOKUP(P259,CATÁLOGO!D:E,2)</f>
        <v>1000 SERVICIOS PERSONALES</v>
      </c>
      <c r="K259" s="137" t="str">
        <f>+VLOOKUP(Q259,CATÁLOGO!G:H,2,FALSE)</f>
        <v>1400 SEGURIDAD SOCIAL</v>
      </c>
      <c r="L259" s="142" t="str">
        <f>+VLOOKUP(O259,CATÁLOGO!J:K,2,FALSE)</f>
        <v>141 APORTACIONES DE SEGURIDAD SOCIAL</v>
      </c>
      <c r="M259" s="143">
        <f t="shared" si="15"/>
        <v>32728.658203702707</v>
      </c>
      <c r="N259" s="170">
        <v>32728.658203702707</v>
      </c>
      <c r="O259">
        <v>141</v>
      </c>
      <c r="P259" s="5">
        <v>1</v>
      </c>
      <c r="Q259" s="4" t="str">
        <f t="shared" ref="Q259:Q322" si="18">+MID(O259,1,2)</f>
        <v>14</v>
      </c>
      <c r="R259" s="135"/>
      <c r="S259" s="135">
        <f t="shared" si="16"/>
        <v>4.2296394480259292E-3</v>
      </c>
      <c r="T259" s="135"/>
      <c r="U259" s="135">
        <f t="shared" si="17"/>
        <v>32728.658203702726</v>
      </c>
      <c r="V259">
        <v>30550.612374224675</v>
      </c>
    </row>
    <row r="260" spans="2:22">
      <c r="B260">
        <v>282</v>
      </c>
      <c r="D260" s="136" t="s">
        <v>1353</v>
      </c>
      <c r="E260" s="136"/>
      <c r="F260" s="136"/>
      <c r="G260" s="136" t="s">
        <v>1194</v>
      </c>
      <c r="H260" s="136" t="s">
        <v>1210</v>
      </c>
      <c r="I260" s="136"/>
      <c r="J260" s="137" t="str">
        <f>+VLOOKUP(P260,CATÁLOGO!D:E,2)</f>
        <v>1000 SERVICIOS PERSONALES</v>
      </c>
      <c r="K260" s="137" t="str">
        <f>+VLOOKUP(Q260,CATÁLOGO!G:H,2,FALSE)</f>
        <v>1400 SEGURIDAD SOCIAL</v>
      </c>
      <c r="L260" s="142" t="str">
        <f>+VLOOKUP(O260,CATÁLOGO!J:K,2,FALSE)</f>
        <v>141 APORTACIONES DE SEGURIDAD SOCIAL</v>
      </c>
      <c r="M260" s="143">
        <f t="shared" ref="M260:M323" si="19">+N260</f>
        <v>42485.117050342611</v>
      </c>
      <c r="N260" s="170">
        <v>42485.117050342611</v>
      </c>
      <c r="O260">
        <v>141</v>
      </c>
      <c r="P260" s="5">
        <v>1</v>
      </c>
      <c r="Q260" s="4" t="str">
        <f t="shared" si="18"/>
        <v>14</v>
      </c>
      <c r="R260" s="135"/>
      <c r="S260" s="135">
        <f t="shared" si="16"/>
        <v>5.490500891044729E-3</v>
      </c>
      <c r="T260" s="135"/>
      <c r="U260" s="135">
        <f t="shared" si="17"/>
        <v>42485.117050342633</v>
      </c>
      <c r="V260">
        <v>39657.792708768589</v>
      </c>
    </row>
    <row r="261" spans="2:22">
      <c r="B261">
        <v>292</v>
      </c>
      <c r="D261" s="136" t="s">
        <v>1354</v>
      </c>
      <c r="E261" s="136"/>
      <c r="F261" s="136"/>
      <c r="G261" s="136" t="s">
        <v>1194</v>
      </c>
      <c r="H261" s="136" t="s">
        <v>1210</v>
      </c>
      <c r="I261" s="136"/>
      <c r="J261" s="137" t="str">
        <f>+VLOOKUP(P261,CATÁLOGO!D:E,2)</f>
        <v>1000 SERVICIOS PERSONALES</v>
      </c>
      <c r="K261" s="137" t="str">
        <f>+VLOOKUP(Q261,CATÁLOGO!G:H,2,FALSE)</f>
        <v>1400 SEGURIDAD SOCIAL</v>
      </c>
      <c r="L261" s="142" t="str">
        <f>+VLOOKUP(O261,CATÁLOGO!J:K,2,FALSE)</f>
        <v>141 APORTACIONES DE SEGURIDAD SOCIAL</v>
      </c>
      <c r="M261" s="143">
        <f t="shared" si="19"/>
        <v>62426.766993613572</v>
      </c>
      <c r="N261" s="170">
        <v>62426.766993613572</v>
      </c>
      <c r="O261">
        <v>141</v>
      </c>
      <c r="P261" s="5">
        <v>1</v>
      </c>
      <c r="Q261" s="4" t="str">
        <f t="shared" si="18"/>
        <v>14</v>
      </c>
      <c r="R261" s="135"/>
      <c r="S261" s="135">
        <f t="shared" si="16"/>
        <v>8.0676303515259569E-3</v>
      </c>
      <c r="T261" s="135"/>
      <c r="U261" s="135">
        <f t="shared" si="17"/>
        <v>62426.766993613601</v>
      </c>
      <c r="V261">
        <v>58272.35410409113</v>
      </c>
    </row>
    <row r="262" spans="2:22">
      <c r="B262">
        <v>302</v>
      </c>
      <c r="D262" s="136" t="s">
        <v>1355</v>
      </c>
      <c r="E262" s="136"/>
      <c r="F262" s="136"/>
      <c r="G262" s="136" t="s">
        <v>1194</v>
      </c>
      <c r="H262" s="136" t="s">
        <v>1210</v>
      </c>
      <c r="I262" s="136"/>
      <c r="J262" s="137" t="str">
        <f>+VLOOKUP(P262,CATÁLOGO!D:E,2)</f>
        <v>1000 SERVICIOS PERSONALES</v>
      </c>
      <c r="K262" s="137" t="str">
        <f>+VLOOKUP(Q262,CATÁLOGO!G:H,2,FALSE)</f>
        <v>1400 SEGURIDAD SOCIAL</v>
      </c>
      <c r="L262" s="142" t="str">
        <f>+VLOOKUP(O262,CATÁLOGO!J:K,2,FALSE)</f>
        <v>141 APORTACIONES DE SEGURIDAD SOCIAL</v>
      </c>
      <c r="M262" s="143">
        <f t="shared" si="19"/>
        <v>45355.837473934633</v>
      </c>
      <c r="N262" s="170">
        <v>45355.837473934633</v>
      </c>
      <c r="O262">
        <v>141</v>
      </c>
      <c r="P262" s="5">
        <v>1</v>
      </c>
      <c r="Q262" s="4" t="str">
        <f t="shared" si="18"/>
        <v>14</v>
      </c>
      <c r="R262" s="135"/>
      <c r="S262" s="135">
        <f t="shared" si="16"/>
        <v>5.8614941738217435E-3</v>
      </c>
      <c r="T262" s="135"/>
      <c r="U262" s="135">
        <f t="shared" si="17"/>
        <v>45355.837473934655</v>
      </c>
      <c r="V262">
        <v>42337.470755759459</v>
      </c>
    </row>
    <row r="263" spans="2:22">
      <c r="B263">
        <v>312</v>
      </c>
      <c r="D263" s="136" t="s">
        <v>1356</v>
      </c>
      <c r="E263" s="136"/>
      <c r="F263" s="136"/>
      <c r="G263" s="136" t="s">
        <v>1183</v>
      </c>
      <c r="H263" s="136" t="s">
        <v>1210</v>
      </c>
      <c r="I263" s="136"/>
      <c r="J263" s="137" t="str">
        <f>+VLOOKUP(P263,CATÁLOGO!D:E,2)</f>
        <v>1000 SERVICIOS PERSONALES</v>
      </c>
      <c r="K263" s="137" t="str">
        <f>+VLOOKUP(Q263,CATÁLOGO!G:H,2,FALSE)</f>
        <v>1400 SEGURIDAD SOCIAL</v>
      </c>
      <c r="L263" s="142" t="str">
        <f>+VLOOKUP(O263,CATÁLOGO!J:K,2,FALSE)</f>
        <v>141 APORTACIONES DE SEGURIDAD SOCIAL</v>
      </c>
      <c r="M263" s="143">
        <f t="shared" si="19"/>
        <v>629694.81855327927</v>
      </c>
      <c r="N263" s="170">
        <v>629694.81855327927</v>
      </c>
      <c r="O263">
        <v>141</v>
      </c>
      <c r="P263" s="5">
        <v>1</v>
      </c>
      <c r="Q263" s="4" t="str">
        <f t="shared" si="18"/>
        <v>14</v>
      </c>
      <c r="R263" s="135"/>
      <c r="S263" s="135">
        <f t="shared" si="16"/>
        <v>8.1377672992080125E-2</v>
      </c>
      <c r="T263" s="135"/>
      <c r="U263" s="135">
        <f t="shared" si="17"/>
        <v>629694.8185532795</v>
      </c>
      <c r="V263">
        <v>587789.52060743386</v>
      </c>
    </row>
    <row r="264" spans="2:22">
      <c r="B264">
        <v>322</v>
      </c>
      <c r="D264" s="136" t="s">
        <v>1357</v>
      </c>
      <c r="E264" s="136"/>
      <c r="F264" s="136"/>
      <c r="G264" s="136" t="s">
        <v>1194</v>
      </c>
      <c r="H264" s="136" t="s">
        <v>1210</v>
      </c>
      <c r="I264" s="136"/>
      <c r="J264" s="137" t="str">
        <f>+VLOOKUP(P264,CATÁLOGO!D:E,2)</f>
        <v>1000 SERVICIOS PERSONALES</v>
      </c>
      <c r="K264" s="137" t="str">
        <f>+VLOOKUP(Q264,CATÁLOGO!G:H,2,FALSE)</f>
        <v>1400 SEGURIDAD SOCIAL</v>
      </c>
      <c r="L264" s="142" t="str">
        <f>+VLOOKUP(O264,CATÁLOGO!J:K,2,FALSE)</f>
        <v>141 APORTACIONES DE SEGURIDAD SOCIAL</v>
      </c>
      <c r="M264" s="143">
        <f t="shared" si="19"/>
        <v>291871.19293706759</v>
      </c>
      <c r="N264" s="170">
        <v>291871.19293706759</v>
      </c>
      <c r="O264">
        <v>141</v>
      </c>
      <c r="P264" s="5">
        <v>1</v>
      </c>
      <c r="Q264" s="4" t="str">
        <f t="shared" si="18"/>
        <v>14</v>
      </c>
      <c r="R264" s="135"/>
      <c r="S264" s="135">
        <f t="shared" si="16"/>
        <v>3.771953936227497E-2</v>
      </c>
      <c r="T264" s="135"/>
      <c r="U264" s="135">
        <f t="shared" si="17"/>
        <v>291871.19293706771</v>
      </c>
      <c r="V264">
        <v>272447.57860602118</v>
      </c>
    </row>
    <row r="265" spans="2:22">
      <c r="B265">
        <v>332</v>
      </c>
      <c r="D265" s="136" t="s">
        <v>1358</v>
      </c>
      <c r="E265" s="136"/>
      <c r="F265" s="136"/>
      <c r="G265" s="136" t="s">
        <v>1194</v>
      </c>
      <c r="H265" s="136" t="s">
        <v>1210</v>
      </c>
      <c r="I265" s="136"/>
      <c r="J265" s="137" t="str">
        <f>+VLOOKUP(P265,CATÁLOGO!D:E,2)</f>
        <v>1000 SERVICIOS PERSONALES</v>
      </c>
      <c r="K265" s="137" t="str">
        <f>+VLOOKUP(Q265,CATÁLOGO!G:H,2,FALSE)</f>
        <v>1400 SEGURIDAD SOCIAL</v>
      </c>
      <c r="L265" s="142" t="str">
        <f>+VLOOKUP(O265,CATÁLOGO!J:K,2,FALSE)</f>
        <v>141 APORTACIONES DE SEGURIDAD SOCIAL</v>
      </c>
      <c r="M265" s="143">
        <f t="shared" si="19"/>
        <v>180778.56556093943</v>
      </c>
      <c r="N265" s="170">
        <v>180778.56556093943</v>
      </c>
      <c r="O265">
        <v>141</v>
      </c>
      <c r="P265" s="5">
        <v>1</v>
      </c>
      <c r="Q265" s="4" t="str">
        <f t="shared" si="18"/>
        <v>14</v>
      </c>
      <c r="R265" s="135"/>
      <c r="S265" s="135">
        <f t="shared" si="16"/>
        <v>2.3362648951113615E-2</v>
      </c>
      <c r="T265" s="135"/>
      <c r="U265" s="135">
        <f t="shared" si="17"/>
        <v>180778.56556093952</v>
      </c>
      <c r="V265">
        <v>168748.0081721101</v>
      </c>
    </row>
    <row r="266" spans="2:22">
      <c r="B266">
        <v>342</v>
      </c>
      <c r="D266" s="136" t="s">
        <v>1359</v>
      </c>
      <c r="E266" s="136"/>
      <c r="F266" s="136"/>
      <c r="G266" s="136" t="s">
        <v>1194</v>
      </c>
      <c r="H266" s="136" t="s">
        <v>1210</v>
      </c>
      <c r="I266" s="136"/>
      <c r="J266" s="137" t="str">
        <f>+VLOOKUP(P266,CATÁLOGO!D:E,2)</f>
        <v>1000 SERVICIOS PERSONALES</v>
      </c>
      <c r="K266" s="137" t="str">
        <f>+VLOOKUP(Q266,CATÁLOGO!G:H,2,FALSE)</f>
        <v>1400 SEGURIDAD SOCIAL</v>
      </c>
      <c r="L266" s="142" t="str">
        <f>+VLOOKUP(O266,CATÁLOGO!J:K,2,FALSE)</f>
        <v>141 APORTACIONES DE SEGURIDAD SOCIAL</v>
      </c>
      <c r="M266" s="143">
        <f t="shared" si="19"/>
        <v>54301.730824412472</v>
      </c>
      <c r="N266" s="170">
        <v>54301.730824412472</v>
      </c>
      <c r="O266">
        <v>141</v>
      </c>
      <c r="P266" s="5">
        <v>1</v>
      </c>
      <c r="Q266" s="4" t="str">
        <f t="shared" si="18"/>
        <v>14</v>
      </c>
      <c r="R266" s="135"/>
      <c r="S266" s="135">
        <f t="shared" si="16"/>
        <v>7.0176033909338945E-3</v>
      </c>
      <c r="T266" s="135"/>
      <c r="U266" s="135">
        <f t="shared" si="17"/>
        <v>54301.730824412502</v>
      </c>
      <c r="V266">
        <v>50688.027579402267</v>
      </c>
    </row>
    <row r="267" spans="2:22">
      <c r="B267">
        <v>352</v>
      </c>
      <c r="D267" s="136" t="s">
        <v>1360</v>
      </c>
      <c r="E267" s="136"/>
      <c r="F267" s="136"/>
      <c r="G267" s="136" t="s">
        <v>1179</v>
      </c>
      <c r="H267" s="136" t="s">
        <v>1210</v>
      </c>
      <c r="I267" s="136"/>
      <c r="J267" s="137" t="str">
        <f>+VLOOKUP(P267,CATÁLOGO!D:E,2)</f>
        <v>1000 SERVICIOS PERSONALES</v>
      </c>
      <c r="K267" s="137" t="str">
        <f>+VLOOKUP(Q267,CATÁLOGO!G:H,2,FALSE)</f>
        <v>1400 SEGURIDAD SOCIAL</v>
      </c>
      <c r="L267" s="142" t="str">
        <f>+VLOOKUP(O267,CATÁLOGO!J:K,2,FALSE)</f>
        <v>141 APORTACIONES DE SEGURIDAD SOCIAL</v>
      </c>
      <c r="M267" s="143">
        <f t="shared" si="19"/>
        <v>1696398.9675209729</v>
      </c>
      <c r="N267" s="170">
        <v>1696398.9675209729</v>
      </c>
      <c r="O267">
        <v>141</v>
      </c>
      <c r="P267" s="5">
        <v>1</v>
      </c>
      <c r="Q267" s="4" t="str">
        <f t="shared" si="18"/>
        <v>14</v>
      </c>
      <c r="R267" s="135"/>
      <c r="S267" s="135">
        <f t="shared" si="16"/>
        <v>0.21923159660133618</v>
      </c>
      <c r="T267" s="135"/>
      <c r="U267" s="135">
        <f t="shared" si="17"/>
        <v>1696398.9675209739</v>
      </c>
      <c r="V267">
        <v>1583506.0198986384</v>
      </c>
    </row>
    <row r="268" spans="2:22">
      <c r="B268">
        <v>362</v>
      </c>
      <c r="D268" s="136" t="s">
        <v>1361</v>
      </c>
      <c r="E268" s="136"/>
      <c r="F268" s="136"/>
      <c r="G268" s="136" t="s">
        <v>1182</v>
      </c>
      <c r="H268" s="136" t="s">
        <v>1210</v>
      </c>
      <c r="I268" s="136"/>
      <c r="J268" s="137" t="str">
        <f>+VLOOKUP(P268,CATÁLOGO!D:E,2)</f>
        <v>1000 SERVICIOS PERSONALES</v>
      </c>
      <c r="K268" s="137" t="str">
        <f>+VLOOKUP(Q268,CATÁLOGO!G:H,2,FALSE)</f>
        <v>1400 SEGURIDAD SOCIAL</v>
      </c>
      <c r="L268" s="142" t="str">
        <f>+VLOOKUP(O268,CATÁLOGO!J:K,2,FALSE)</f>
        <v>141 APORTACIONES DE SEGURIDAD SOCIAL</v>
      </c>
      <c r="M268" s="143">
        <f t="shared" si="19"/>
        <v>159452.83057494456</v>
      </c>
      <c r="N268" s="170">
        <v>159452.83057494456</v>
      </c>
      <c r="O268">
        <v>141</v>
      </c>
      <c r="P268" s="5">
        <v>1</v>
      </c>
      <c r="Q268" s="4" t="str">
        <f t="shared" si="18"/>
        <v>14</v>
      </c>
      <c r="R268" s="135"/>
      <c r="S268" s="135">
        <f t="shared" si="16"/>
        <v>2.0606649319429786E-2</v>
      </c>
      <c r="T268" s="135"/>
      <c r="U268" s="135">
        <f t="shared" si="17"/>
        <v>159452.83057494464</v>
      </c>
      <c r="V268">
        <v>148841.47063251544</v>
      </c>
    </row>
    <row r="269" spans="2:22">
      <c r="B269">
        <v>373</v>
      </c>
      <c r="D269" s="136" t="s">
        <v>1363</v>
      </c>
      <c r="E269" s="136"/>
      <c r="F269" s="136"/>
      <c r="G269" s="136" t="s">
        <v>1196</v>
      </c>
      <c r="H269" s="136" t="s">
        <v>1210</v>
      </c>
      <c r="I269" s="136"/>
      <c r="J269" s="137" t="str">
        <f>+VLOOKUP(P269,CATÁLOGO!D:E,2)</f>
        <v>1000 SERVICIOS PERSONALES</v>
      </c>
      <c r="K269" s="137" t="str">
        <f>+VLOOKUP(Q269,CATÁLOGO!G:H,2,FALSE)</f>
        <v>1400 SEGURIDAD SOCIAL</v>
      </c>
      <c r="L269" s="142" t="str">
        <f>+VLOOKUP(O269,CATÁLOGO!J:K,2,FALSE)</f>
        <v>141 APORTACIONES DE SEGURIDAD SOCIAL</v>
      </c>
      <c r="M269" s="143">
        <f t="shared" si="19"/>
        <v>161512.10587116817</v>
      </c>
      <c r="N269" s="170">
        <v>161512.10587116817</v>
      </c>
      <c r="O269">
        <v>141</v>
      </c>
      <c r="P269" s="5">
        <v>1</v>
      </c>
      <c r="Q269" s="4" t="str">
        <f t="shared" si="18"/>
        <v>14</v>
      </c>
      <c r="R269" s="135"/>
      <c r="S269" s="135">
        <f t="shared" si="16"/>
        <v>2.0872776698469944E-2</v>
      </c>
      <c r="T269" s="135"/>
      <c r="U269" s="135">
        <f t="shared" si="17"/>
        <v>161512.10587116823</v>
      </c>
      <c r="V269">
        <v>150763.70407560925</v>
      </c>
    </row>
    <row r="270" spans="2:22">
      <c r="B270">
        <v>383</v>
      </c>
      <c r="D270" s="136" t="s">
        <v>1364</v>
      </c>
      <c r="E270" s="136"/>
      <c r="F270" s="136"/>
      <c r="G270" s="136" t="s">
        <v>1180</v>
      </c>
      <c r="H270" s="136" t="s">
        <v>1210</v>
      </c>
      <c r="I270" s="136"/>
      <c r="J270" s="137" t="str">
        <f>+VLOOKUP(P270,CATÁLOGO!D:E,2)</f>
        <v>1000 SERVICIOS PERSONALES</v>
      </c>
      <c r="K270" s="137" t="str">
        <f>+VLOOKUP(Q270,CATÁLOGO!G:H,2,FALSE)</f>
        <v>1400 SEGURIDAD SOCIAL</v>
      </c>
      <c r="L270" s="142" t="str">
        <f>+VLOOKUP(O270,CATÁLOGO!J:K,2,FALSE)</f>
        <v>141 APORTACIONES DE SEGURIDAD SOCIAL</v>
      </c>
      <c r="M270" s="143">
        <f t="shared" si="19"/>
        <v>146226.76905836674</v>
      </c>
      <c r="N270" s="170">
        <v>146226.76905836674</v>
      </c>
      <c r="O270">
        <v>141</v>
      </c>
      <c r="P270" s="5">
        <v>1</v>
      </c>
      <c r="Q270" s="4" t="str">
        <f t="shared" si="18"/>
        <v>14</v>
      </c>
      <c r="R270" s="135"/>
      <c r="S270" s="135">
        <f t="shared" si="16"/>
        <v>1.8897398937567006E-2</v>
      </c>
      <c r="T270" s="135"/>
      <c r="U270" s="135">
        <f t="shared" si="17"/>
        <v>146226.7690583668</v>
      </c>
      <c r="V270">
        <v>136495.58476955921</v>
      </c>
    </row>
    <row r="271" spans="2:22">
      <c r="B271">
        <v>393</v>
      </c>
      <c r="D271" s="136" t="s">
        <v>1365</v>
      </c>
      <c r="E271" s="136"/>
      <c r="F271" s="136"/>
      <c r="G271" s="136" t="s">
        <v>1194</v>
      </c>
      <c r="H271" s="136" t="s">
        <v>1210</v>
      </c>
      <c r="I271" s="136"/>
      <c r="J271" s="137" t="str">
        <f>+VLOOKUP(P271,CATÁLOGO!D:E,2)</f>
        <v>1000 SERVICIOS PERSONALES</v>
      </c>
      <c r="K271" s="137" t="str">
        <f>+VLOOKUP(Q271,CATÁLOGO!G:H,2,FALSE)</f>
        <v>1400 SEGURIDAD SOCIAL</v>
      </c>
      <c r="L271" s="142" t="str">
        <f>+VLOOKUP(O271,CATÁLOGO!J:K,2,FALSE)</f>
        <v>141 APORTACIONES DE SEGURIDAD SOCIAL</v>
      </c>
      <c r="M271" s="143">
        <f t="shared" si="19"/>
        <v>93318.183478103951</v>
      </c>
      <c r="N271" s="170">
        <v>93318.183478103951</v>
      </c>
      <c r="O271">
        <v>141</v>
      </c>
      <c r="P271" s="5">
        <v>1</v>
      </c>
      <c r="Q271" s="4" t="str">
        <f t="shared" si="18"/>
        <v>14</v>
      </c>
      <c r="R271" s="135"/>
      <c r="S271" s="135">
        <f t="shared" si="16"/>
        <v>1.2059836599486866E-2</v>
      </c>
      <c r="T271" s="135"/>
      <c r="U271" s="135">
        <f t="shared" si="17"/>
        <v>93318.183478103994</v>
      </c>
      <c r="V271">
        <v>87107.990592287562</v>
      </c>
    </row>
    <row r="272" spans="2:22">
      <c r="B272">
        <v>403</v>
      </c>
      <c r="D272" s="136" t="s">
        <v>1366</v>
      </c>
      <c r="E272" s="136"/>
      <c r="F272" s="136"/>
      <c r="G272" s="136" t="s">
        <v>1184</v>
      </c>
      <c r="H272" s="136" t="s">
        <v>1217</v>
      </c>
      <c r="I272" s="136"/>
      <c r="J272" s="137" t="str">
        <f>+VLOOKUP(P272,CATÁLOGO!D:E,2)</f>
        <v>1000 SERVICIOS PERSONALES</v>
      </c>
      <c r="K272" s="137" t="str">
        <f>+VLOOKUP(Q272,CATÁLOGO!G:H,2,FALSE)</f>
        <v>1400 SEGURIDAD SOCIAL</v>
      </c>
      <c r="L272" s="142" t="str">
        <f>+VLOOKUP(O272,CATÁLOGO!J:K,2,FALSE)</f>
        <v>141 APORTACIONES DE SEGURIDAD SOCIAL</v>
      </c>
      <c r="M272" s="143">
        <f t="shared" si="19"/>
        <v>59066.355877428025</v>
      </c>
      <c r="N272" s="170">
        <v>59066.355877428025</v>
      </c>
      <c r="O272">
        <v>141</v>
      </c>
      <c r="P272" s="5">
        <v>1</v>
      </c>
      <c r="Q272" s="4" t="str">
        <f t="shared" si="18"/>
        <v>14</v>
      </c>
      <c r="R272" s="135"/>
      <c r="S272" s="135">
        <f t="shared" si="16"/>
        <v>7.6333526206718632E-3</v>
      </c>
      <c r="T272" s="135"/>
      <c r="U272" s="135">
        <f t="shared" si="17"/>
        <v>59066.355877428054</v>
      </c>
      <c r="V272">
        <v>55135.573586244966</v>
      </c>
    </row>
    <row r="273" spans="2:22">
      <c r="B273">
        <v>413</v>
      </c>
      <c r="D273" s="136" t="s">
        <v>1367</v>
      </c>
      <c r="E273" s="136"/>
      <c r="F273" s="136"/>
      <c r="G273" s="136" t="s">
        <v>1189</v>
      </c>
      <c r="H273" s="136" t="s">
        <v>1210</v>
      </c>
      <c r="I273" s="136"/>
      <c r="J273" s="137" t="str">
        <f>+VLOOKUP(P273,CATÁLOGO!D:E,2)</f>
        <v>1000 SERVICIOS PERSONALES</v>
      </c>
      <c r="K273" s="137" t="str">
        <f>+VLOOKUP(Q273,CATÁLOGO!G:H,2,FALSE)</f>
        <v>1400 SEGURIDAD SOCIAL</v>
      </c>
      <c r="L273" s="142" t="str">
        <f>+VLOOKUP(O273,CATÁLOGO!J:K,2,FALSE)</f>
        <v>141 APORTACIONES DE SEGURIDAD SOCIAL</v>
      </c>
      <c r="M273" s="143">
        <f t="shared" si="19"/>
        <v>168455.53344083467</v>
      </c>
      <c r="N273" s="170">
        <v>168455.53344083467</v>
      </c>
      <c r="O273">
        <v>141</v>
      </c>
      <c r="P273" s="5">
        <v>1</v>
      </c>
      <c r="Q273" s="4" t="str">
        <f t="shared" si="18"/>
        <v>14</v>
      </c>
      <c r="R273" s="135"/>
      <c r="S273" s="135">
        <f t="shared" si="16"/>
        <v>2.1770100229742906E-2</v>
      </c>
      <c r="T273" s="135"/>
      <c r="U273" s="135">
        <f t="shared" si="17"/>
        <v>168455.53344083476</v>
      </c>
      <c r="V273">
        <v>157245.05637881448</v>
      </c>
    </row>
    <row r="274" spans="2:22">
      <c r="B274">
        <v>423</v>
      </c>
      <c r="D274" s="136" t="s">
        <v>1368</v>
      </c>
      <c r="E274" s="136"/>
      <c r="F274" s="136"/>
      <c r="G274" s="136" t="s">
        <v>1174</v>
      </c>
      <c r="H274" s="136" t="s">
        <v>1214</v>
      </c>
      <c r="I274" s="136"/>
      <c r="J274" s="137" t="str">
        <f>+VLOOKUP(P274,CATÁLOGO!D:E,2)</f>
        <v>1000 SERVICIOS PERSONALES</v>
      </c>
      <c r="K274" s="137" t="str">
        <f>+VLOOKUP(Q274,CATÁLOGO!G:H,2,FALSE)</f>
        <v>1400 SEGURIDAD SOCIAL</v>
      </c>
      <c r="L274" s="142" t="str">
        <f>+VLOOKUP(O274,CATÁLOGO!J:K,2,FALSE)</f>
        <v>141 APORTACIONES DE SEGURIDAD SOCIAL</v>
      </c>
      <c r="M274" s="143">
        <f t="shared" si="19"/>
        <v>40824.563919452441</v>
      </c>
      <c r="N274" s="170">
        <v>40824.563919452441</v>
      </c>
      <c r="O274">
        <v>141</v>
      </c>
      <c r="P274" s="5">
        <v>1</v>
      </c>
      <c r="Q274" s="4" t="str">
        <f t="shared" si="18"/>
        <v>14</v>
      </c>
      <c r="R274" s="135"/>
      <c r="S274" s="135">
        <f t="shared" si="16"/>
        <v>5.2759017778075895E-3</v>
      </c>
      <c r="T274" s="135"/>
      <c r="U274" s="135">
        <f t="shared" si="17"/>
        <v>40824.563919452456</v>
      </c>
      <c r="V274">
        <v>38107.747035863751</v>
      </c>
    </row>
    <row r="275" spans="2:22">
      <c r="B275">
        <v>433</v>
      </c>
      <c r="D275" s="136" t="s">
        <v>1369</v>
      </c>
      <c r="E275" s="136"/>
      <c r="F275" s="136"/>
      <c r="G275" s="136" t="s">
        <v>1193</v>
      </c>
      <c r="H275" s="136" t="s">
        <v>1210</v>
      </c>
      <c r="I275" s="136"/>
      <c r="J275" s="137" t="str">
        <f>+VLOOKUP(P275,CATÁLOGO!D:E,2)</f>
        <v>1000 SERVICIOS PERSONALES</v>
      </c>
      <c r="K275" s="137" t="str">
        <f>+VLOOKUP(Q275,CATÁLOGO!G:H,2,FALSE)</f>
        <v>1400 SEGURIDAD SOCIAL</v>
      </c>
      <c r="L275" s="142" t="str">
        <f>+VLOOKUP(O275,CATÁLOGO!J:K,2,FALSE)</f>
        <v>141 APORTACIONES DE SEGURIDAD SOCIAL</v>
      </c>
      <c r="M275" s="143">
        <f t="shared" si="19"/>
        <v>77113.969246594512</v>
      </c>
      <c r="N275" s="170">
        <v>77113.969246594512</v>
      </c>
      <c r="O275">
        <v>141</v>
      </c>
      <c r="P275" s="5">
        <v>1</v>
      </c>
      <c r="Q275" s="4" t="str">
        <f t="shared" si="18"/>
        <v>14</v>
      </c>
      <c r="R275" s="135"/>
      <c r="S275" s="135">
        <f t="shared" si="16"/>
        <v>9.965709082517607E-3</v>
      </c>
      <c r="T275" s="135"/>
      <c r="U275" s="135">
        <f t="shared" si="17"/>
        <v>77113.969246594555</v>
      </c>
      <c r="V275">
        <v>71982.143857766278</v>
      </c>
    </row>
    <row r="276" spans="2:22">
      <c r="B276">
        <v>443</v>
      </c>
      <c r="D276" s="136" t="s">
        <v>1370</v>
      </c>
      <c r="E276" s="136"/>
      <c r="F276" s="136"/>
      <c r="G276" s="136" t="s">
        <v>1175</v>
      </c>
      <c r="H276" s="136" t="s">
        <v>1210</v>
      </c>
      <c r="I276" s="136"/>
      <c r="J276" s="137" t="str">
        <f>+VLOOKUP(P276,CATÁLOGO!D:E,2)</f>
        <v>1000 SERVICIOS PERSONALES</v>
      </c>
      <c r="K276" s="137" t="str">
        <f>+VLOOKUP(Q276,CATÁLOGO!G:H,2,FALSE)</f>
        <v>1400 SEGURIDAD SOCIAL</v>
      </c>
      <c r="L276" s="142" t="str">
        <f>+VLOOKUP(O276,CATÁLOGO!J:K,2,FALSE)</f>
        <v>141 APORTACIONES DE SEGURIDAD SOCIAL</v>
      </c>
      <c r="M276" s="143">
        <f t="shared" si="19"/>
        <v>55019.832420263534</v>
      </c>
      <c r="N276" s="170">
        <v>55019.832420263534</v>
      </c>
      <c r="O276">
        <v>141</v>
      </c>
      <c r="P276" s="5">
        <v>1</v>
      </c>
      <c r="Q276" s="4" t="str">
        <f t="shared" si="18"/>
        <v>14</v>
      </c>
      <c r="R276" s="135"/>
      <c r="S276" s="135">
        <f t="shared" si="16"/>
        <v>7.1104061822551221E-3</v>
      </c>
      <c r="T276" s="135"/>
      <c r="U276" s="135">
        <f t="shared" si="17"/>
        <v>55019.832420263556</v>
      </c>
      <c r="V276">
        <v>51358.340531543879</v>
      </c>
    </row>
    <row r="277" spans="2:22">
      <c r="B277">
        <v>453</v>
      </c>
      <c r="D277" s="136" t="s">
        <v>1371</v>
      </c>
      <c r="E277" s="136"/>
      <c r="F277" s="136"/>
      <c r="G277" s="136" t="s">
        <v>1175</v>
      </c>
      <c r="H277" s="136" t="s">
        <v>1210</v>
      </c>
      <c r="I277" s="136"/>
      <c r="J277" s="137" t="str">
        <f>+VLOOKUP(P277,CATÁLOGO!D:E,2)</f>
        <v>1000 SERVICIOS PERSONALES</v>
      </c>
      <c r="K277" s="137" t="str">
        <f>+VLOOKUP(Q277,CATÁLOGO!G:H,2,FALSE)</f>
        <v>1400 SEGURIDAD SOCIAL</v>
      </c>
      <c r="L277" s="142" t="str">
        <f>+VLOOKUP(O277,CATÁLOGO!J:K,2,FALSE)</f>
        <v>141 APORTACIONES DE SEGURIDAD SOCIAL</v>
      </c>
      <c r="M277" s="143">
        <f t="shared" si="19"/>
        <v>25245.415623198918</v>
      </c>
      <c r="N277" s="170">
        <v>25245.415623198918</v>
      </c>
      <c r="O277">
        <v>141</v>
      </c>
      <c r="P277" s="5">
        <v>1</v>
      </c>
      <c r="Q277" s="4" t="str">
        <f t="shared" si="18"/>
        <v>14</v>
      </c>
      <c r="R277" s="135"/>
      <c r="S277" s="135">
        <f t="shared" si="16"/>
        <v>3.2625537269845039E-3</v>
      </c>
      <c r="T277" s="135"/>
      <c r="U277" s="135">
        <f t="shared" si="17"/>
        <v>25245.415623198929</v>
      </c>
      <c r="V277">
        <v>23565.368984277215</v>
      </c>
    </row>
    <row r="278" spans="2:22">
      <c r="B278">
        <v>463</v>
      </c>
      <c r="D278" s="136" t="s">
        <v>1372</v>
      </c>
      <c r="E278" s="136"/>
      <c r="F278" s="136"/>
      <c r="G278" s="136" t="s">
        <v>1181</v>
      </c>
      <c r="H278" s="136" t="s">
        <v>1210</v>
      </c>
      <c r="I278" s="136"/>
      <c r="J278" s="137" t="str">
        <f>+VLOOKUP(P278,CATÁLOGO!D:E,2)</f>
        <v>1000 SERVICIOS PERSONALES</v>
      </c>
      <c r="K278" s="137" t="str">
        <f>+VLOOKUP(Q278,CATÁLOGO!G:H,2,FALSE)</f>
        <v>1400 SEGURIDAD SOCIAL</v>
      </c>
      <c r="L278" s="142" t="str">
        <f>+VLOOKUP(O278,CATÁLOGO!J:K,2,FALSE)</f>
        <v>141 APORTACIONES DE SEGURIDAD SOCIAL</v>
      </c>
      <c r="M278" s="143">
        <f t="shared" si="19"/>
        <v>33479.20353054921</v>
      </c>
      <c r="N278" s="170">
        <v>33479.20353054921</v>
      </c>
      <c r="O278">
        <v>141</v>
      </c>
      <c r="P278" s="5">
        <v>1</v>
      </c>
      <c r="Q278" s="4" t="str">
        <f t="shared" si="18"/>
        <v>14</v>
      </c>
      <c r="R278" s="135"/>
      <c r="S278" s="135">
        <f t="shared" si="16"/>
        <v>4.3266350566513482E-3</v>
      </c>
      <c r="T278" s="135"/>
      <c r="U278" s="135">
        <f t="shared" si="17"/>
        <v>33479.203530549225</v>
      </c>
      <c r="V278">
        <v>31251.209973034245</v>
      </c>
    </row>
    <row r="279" spans="2:22">
      <c r="B279">
        <v>473</v>
      </c>
      <c r="D279" s="136" t="s">
        <v>1373</v>
      </c>
      <c r="E279" s="136"/>
      <c r="F279" s="136"/>
      <c r="G279" s="136" t="s">
        <v>1174</v>
      </c>
      <c r="H279" s="136" t="s">
        <v>1210</v>
      </c>
      <c r="I279" s="136"/>
      <c r="J279" s="137" t="str">
        <f>+VLOOKUP(P279,CATÁLOGO!D:E,2)</f>
        <v>1000 SERVICIOS PERSONALES</v>
      </c>
      <c r="K279" s="137" t="str">
        <f>+VLOOKUP(Q279,CATÁLOGO!G:H,2,FALSE)</f>
        <v>1400 SEGURIDAD SOCIAL</v>
      </c>
      <c r="L279" s="142" t="str">
        <f>+VLOOKUP(O279,CATÁLOGO!J:K,2,FALSE)</f>
        <v>141 APORTACIONES DE SEGURIDAD SOCIAL</v>
      </c>
      <c r="M279" s="143">
        <f t="shared" si="19"/>
        <v>182929.86494187079</v>
      </c>
      <c r="N279" s="170">
        <v>182929.86494187079</v>
      </c>
      <c r="O279">
        <v>141</v>
      </c>
      <c r="P279" s="5">
        <v>1</v>
      </c>
      <c r="Q279" s="4" t="str">
        <f t="shared" si="18"/>
        <v>14</v>
      </c>
      <c r="R279" s="135"/>
      <c r="S279" s="135">
        <f t="shared" si="16"/>
        <v>2.3640668925824084E-2</v>
      </c>
      <c r="T279" s="135"/>
      <c r="U279" s="135">
        <f t="shared" si="17"/>
        <v>182929.86494187088</v>
      </c>
      <c r="V279">
        <v>170756.1416274654</v>
      </c>
    </row>
    <row r="280" spans="2:22">
      <c r="B280">
        <v>483</v>
      </c>
      <c r="D280" s="136" t="s">
        <v>1374</v>
      </c>
      <c r="E280" s="136"/>
      <c r="F280" s="136"/>
      <c r="G280" s="136" t="s">
        <v>1401</v>
      </c>
      <c r="H280" s="136" t="s">
        <v>1210</v>
      </c>
      <c r="I280" s="136"/>
      <c r="J280" s="137" t="str">
        <f>+VLOOKUP(P280,CATÁLOGO!D:E,2)</f>
        <v>1000 SERVICIOS PERSONALES</v>
      </c>
      <c r="K280" s="137" t="str">
        <f>+VLOOKUP(Q280,CATÁLOGO!G:H,2,FALSE)</f>
        <v>1400 SEGURIDAD SOCIAL</v>
      </c>
      <c r="L280" s="142" t="str">
        <f>+VLOOKUP(O280,CATÁLOGO!J:K,2,FALSE)</f>
        <v>141 APORTACIONES DE SEGURIDAD SOCIAL</v>
      </c>
      <c r="M280" s="143">
        <f t="shared" si="19"/>
        <v>15686.023487829081</v>
      </c>
      <c r="N280" s="170">
        <v>15686.023487829081</v>
      </c>
      <c r="O280">
        <v>141</v>
      </c>
      <c r="P280" s="5">
        <v>1</v>
      </c>
      <c r="Q280" s="4" t="str">
        <f t="shared" si="18"/>
        <v>14</v>
      </c>
      <c r="R280" s="135"/>
      <c r="S280" s="135">
        <f t="shared" si="16"/>
        <v>2.0271599071934199E-3</v>
      </c>
      <c r="T280" s="135"/>
      <c r="U280" s="135">
        <f t="shared" si="17"/>
        <v>15686.023487829087</v>
      </c>
      <c r="V280">
        <v>14642.140850596632</v>
      </c>
    </row>
    <row r="281" spans="2:22">
      <c r="B281">
        <v>493</v>
      </c>
      <c r="D281" s="136" t="s">
        <v>1375</v>
      </c>
      <c r="E281" s="136"/>
      <c r="F281" s="136"/>
      <c r="G281" s="136" t="s">
        <v>1191</v>
      </c>
      <c r="H281" s="136" t="s">
        <v>1210</v>
      </c>
      <c r="I281" s="136"/>
      <c r="J281" s="137" t="str">
        <f>+VLOOKUP(P281,CATÁLOGO!D:E,2)</f>
        <v>1000 SERVICIOS PERSONALES</v>
      </c>
      <c r="K281" s="137" t="str">
        <f>+VLOOKUP(Q281,CATÁLOGO!G:H,2,FALSE)</f>
        <v>1400 SEGURIDAD SOCIAL</v>
      </c>
      <c r="L281" s="142" t="str">
        <f>+VLOOKUP(O281,CATÁLOGO!J:K,2,FALSE)</f>
        <v>141 APORTACIONES DE SEGURIDAD SOCIAL</v>
      </c>
      <c r="M281" s="143">
        <f t="shared" si="19"/>
        <v>44752.117255953592</v>
      </c>
      <c r="N281" s="170">
        <v>44752.117255953592</v>
      </c>
      <c r="O281">
        <v>141</v>
      </c>
      <c r="P281" s="5">
        <v>1</v>
      </c>
      <c r="Q281" s="4" t="str">
        <f t="shared" si="18"/>
        <v>14</v>
      </c>
      <c r="R281" s="135"/>
      <c r="S281" s="135">
        <f t="shared" si="16"/>
        <v>5.783473289688628E-3</v>
      </c>
      <c r="T281" s="135"/>
      <c r="U281" s="135">
        <f t="shared" si="17"/>
        <v>44752.117255953613</v>
      </c>
      <c r="V281">
        <v>41773.92726286019</v>
      </c>
    </row>
    <row r="282" spans="2:22">
      <c r="B282">
        <v>503</v>
      </c>
      <c r="D282" s="136" t="s">
        <v>1376</v>
      </c>
      <c r="E282" s="136"/>
      <c r="F282" s="136"/>
      <c r="G282" s="136" t="s">
        <v>1187</v>
      </c>
      <c r="H282" s="136" t="s">
        <v>1214</v>
      </c>
      <c r="I282" s="136"/>
      <c r="J282" s="137" t="str">
        <f>+VLOOKUP(P282,CATÁLOGO!D:E,2)</f>
        <v>1000 SERVICIOS PERSONALES</v>
      </c>
      <c r="K282" s="137" t="str">
        <f>+VLOOKUP(Q282,CATÁLOGO!G:H,2,FALSE)</f>
        <v>1400 SEGURIDAD SOCIAL</v>
      </c>
      <c r="L282" s="142" t="str">
        <f>+VLOOKUP(O282,CATÁLOGO!J:K,2,FALSE)</f>
        <v>141 APORTACIONES DE SEGURIDAD SOCIAL</v>
      </c>
      <c r="M282" s="143">
        <f t="shared" si="19"/>
        <v>101042.62093539804</v>
      </c>
      <c r="N282" s="170">
        <v>101042.62093539804</v>
      </c>
      <c r="O282">
        <v>141</v>
      </c>
      <c r="P282" s="5">
        <v>1</v>
      </c>
      <c r="Q282" s="4" t="str">
        <f t="shared" si="18"/>
        <v>14</v>
      </c>
      <c r="R282" s="135"/>
      <c r="S282" s="135">
        <f t="shared" si="16"/>
        <v>1.3058092781571468E-2</v>
      </c>
      <c r="T282" s="135"/>
      <c r="U282" s="135">
        <f t="shared" si="17"/>
        <v>101042.62093539808</v>
      </c>
      <c r="V282">
        <v>94318.377681729427</v>
      </c>
    </row>
    <row r="283" spans="2:22">
      <c r="B283">
        <v>513</v>
      </c>
      <c r="D283" s="136" t="s">
        <v>1377</v>
      </c>
      <c r="E283" s="136"/>
      <c r="F283" s="136"/>
      <c r="G283" s="136" t="s">
        <v>1194</v>
      </c>
      <c r="H283" s="136" t="s">
        <v>1210</v>
      </c>
      <c r="I283" s="136"/>
      <c r="J283" s="137" t="str">
        <f>+VLOOKUP(P283,CATÁLOGO!D:E,2)</f>
        <v>1000 SERVICIOS PERSONALES</v>
      </c>
      <c r="K283" s="137" t="str">
        <f>+VLOOKUP(Q283,CATÁLOGO!G:H,2,FALSE)</f>
        <v>1400 SEGURIDAD SOCIAL</v>
      </c>
      <c r="L283" s="142" t="str">
        <f>+VLOOKUP(O283,CATÁLOGO!J:K,2,FALSE)</f>
        <v>141 APORTACIONES DE SEGURIDAD SOCIAL</v>
      </c>
      <c r="M283" s="143">
        <f t="shared" si="19"/>
        <v>86629.15991384357</v>
      </c>
      <c r="N283" s="170">
        <v>86629.15991384357</v>
      </c>
      <c r="O283">
        <v>141</v>
      </c>
      <c r="P283" s="5">
        <v>1</v>
      </c>
      <c r="Q283" s="4" t="str">
        <f t="shared" si="18"/>
        <v>14</v>
      </c>
      <c r="R283" s="135"/>
      <c r="S283" s="135">
        <f t="shared" si="16"/>
        <v>1.119539059134071E-2</v>
      </c>
      <c r="T283" s="135"/>
      <c r="U283" s="135">
        <f t="shared" si="17"/>
        <v>86629.159913843614</v>
      </c>
      <c r="V283">
        <v>80864.112068399467</v>
      </c>
    </row>
    <row r="284" spans="2:22">
      <c r="B284">
        <v>523</v>
      </c>
      <c r="D284" s="136" t="s">
        <v>1378</v>
      </c>
      <c r="E284" s="136"/>
      <c r="F284" s="136"/>
      <c r="G284" s="136" t="s">
        <v>1174</v>
      </c>
      <c r="H284" s="136" t="s">
        <v>1209</v>
      </c>
      <c r="I284" s="136"/>
      <c r="J284" s="137" t="str">
        <f>+VLOOKUP(P284,CATÁLOGO!D:E,2)</f>
        <v>1000 SERVICIOS PERSONALES</v>
      </c>
      <c r="K284" s="137" t="str">
        <f>+VLOOKUP(Q284,CATÁLOGO!G:H,2,FALSE)</f>
        <v>1400 SEGURIDAD SOCIAL</v>
      </c>
      <c r="L284" s="142" t="str">
        <f>+VLOOKUP(O284,CATÁLOGO!J:K,2,FALSE)</f>
        <v>141 APORTACIONES DE SEGURIDAD SOCIAL</v>
      </c>
      <c r="M284" s="143">
        <f t="shared" si="19"/>
        <v>54121.728958546242</v>
      </c>
      <c r="N284" s="170">
        <v>54121.728958546242</v>
      </c>
      <c r="O284">
        <v>141</v>
      </c>
      <c r="P284" s="5">
        <v>1</v>
      </c>
      <c r="Q284" s="4" t="str">
        <f t="shared" si="18"/>
        <v>14</v>
      </c>
      <c r="R284" s="135"/>
      <c r="S284" s="135">
        <f t="shared" si="16"/>
        <v>6.9943411176122232E-3</v>
      </c>
      <c r="T284" s="135"/>
      <c r="U284" s="135">
        <f t="shared" si="17"/>
        <v>54121.728958546271</v>
      </c>
      <c r="V284">
        <v>50520.004582660709</v>
      </c>
    </row>
    <row r="285" spans="2:22">
      <c r="B285">
        <v>533</v>
      </c>
      <c r="D285" s="136" t="s">
        <v>1379</v>
      </c>
      <c r="E285" s="136"/>
      <c r="F285" s="136"/>
      <c r="G285" s="136" t="s">
        <v>1174</v>
      </c>
      <c r="H285" s="136" t="s">
        <v>1209</v>
      </c>
      <c r="I285" s="136"/>
      <c r="J285" s="137" t="str">
        <f>+VLOOKUP(P285,CATÁLOGO!D:E,2)</f>
        <v>1000 SERVICIOS PERSONALES</v>
      </c>
      <c r="K285" s="137" t="str">
        <f>+VLOOKUP(Q285,CATÁLOGO!G:H,2,FALSE)</f>
        <v>1400 SEGURIDAD SOCIAL</v>
      </c>
      <c r="L285" s="142" t="str">
        <f>+VLOOKUP(O285,CATÁLOGO!J:K,2,FALSE)</f>
        <v>141 APORTACIONES DE SEGURIDAD SOCIAL</v>
      </c>
      <c r="M285" s="143">
        <f t="shared" si="19"/>
        <v>11748.574300256116</v>
      </c>
      <c r="N285" s="170">
        <v>11748.574300256116</v>
      </c>
      <c r="O285">
        <v>141</v>
      </c>
      <c r="P285" s="5">
        <v>1</v>
      </c>
      <c r="Q285" s="4" t="str">
        <f t="shared" si="18"/>
        <v>14</v>
      </c>
      <c r="R285" s="135"/>
      <c r="S285" s="135">
        <f t="shared" si="16"/>
        <v>1.5183095197225359E-3</v>
      </c>
      <c r="T285" s="135"/>
      <c r="U285" s="135">
        <f t="shared" si="17"/>
        <v>11748.574300256121</v>
      </c>
      <c r="V285">
        <v>10966.723327395557</v>
      </c>
    </row>
    <row r="286" spans="2:22">
      <c r="B286">
        <v>543</v>
      </c>
      <c r="D286" s="136" t="s">
        <v>1380</v>
      </c>
      <c r="E286" s="136"/>
      <c r="F286" s="136"/>
      <c r="G286" s="136" t="s">
        <v>1174</v>
      </c>
      <c r="H286" s="136" t="s">
        <v>1209</v>
      </c>
      <c r="I286" s="136"/>
      <c r="J286" s="137" t="str">
        <f>+VLOOKUP(P286,CATÁLOGO!D:E,2)</f>
        <v>1000 SERVICIOS PERSONALES</v>
      </c>
      <c r="K286" s="137" t="str">
        <f>+VLOOKUP(Q286,CATÁLOGO!G:H,2,FALSE)</f>
        <v>1400 SEGURIDAD SOCIAL</v>
      </c>
      <c r="L286" s="142" t="str">
        <f>+VLOOKUP(O286,CATÁLOGO!J:K,2,FALSE)</f>
        <v>141 APORTACIONES DE SEGURIDAD SOCIAL</v>
      </c>
      <c r="M286" s="143">
        <f t="shared" si="19"/>
        <v>29131.18647739687</v>
      </c>
      <c r="N286" s="170">
        <v>29131.18647739687</v>
      </c>
      <c r="O286">
        <v>141</v>
      </c>
      <c r="P286" s="5">
        <v>1</v>
      </c>
      <c r="Q286" s="4" t="str">
        <f t="shared" si="18"/>
        <v>14</v>
      </c>
      <c r="R286" s="135"/>
      <c r="S286" s="135">
        <f t="shared" si="16"/>
        <v>3.764725541930638E-3</v>
      </c>
      <c r="T286" s="135"/>
      <c r="U286" s="135">
        <f t="shared" si="17"/>
        <v>29131.186477396885</v>
      </c>
      <c r="V286">
        <v>27192.547293965177</v>
      </c>
    </row>
    <row r="287" spans="2:22">
      <c r="B287">
        <v>553</v>
      </c>
      <c r="D287" s="136" t="s">
        <v>1381</v>
      </c>
      <c r="E287" s="136"/>
      <c r="F287" s="136"/>
      <c r="G287" s="136" t="s">
        <v>1403</v>
      </c>
      <c r="H287" s="136" t="s">
        <v>1210</v>
      </c>
      <c r="I287" s="136"/>
      <c r="J287" s="137" t="str">
        <f>+VLOOKUP(P287,CATÁLOGO!D:E,2)</f>
        <v>1000 SERVICIOS PERSONALES</v>
      </c>
      <c r="K287" s="137" t="str">
        <f>+VLOOKUP(Q287,CATÁLOGO!G:H,2,FALSE)</f>
        <v>1400 SEGURIDAD SOCIAL</v>
      </c>
      <c r="L287" s="142" t="str">
        <f>+VLOOKUP(O287,CATÁLOGO!J:K,2,FALSE)</f>
        <v>141 APORTACIONES DE SEGURIDAD SOCIAL</v>
      </c>
      <c r="M287" s="143">
        <f t="shared" si="19"/>
        <v>46537.548697109967</v>
      </c>
      <c r="N287" s="170">
        <v>46537.548697109967</v>
      </c>
      <c r="O287">
        <v>141</v>
      </c>
      <c r="P287" s="5">
        <v>1</v>
      </c>
      <c r="Q287" s="4" t="str">
        <f t="shared" si="18"/>
        <v>14</v>
      </c>
      <c r="R287" s="135"/>
      <c r="S287" s="135">
        <f t="shared" si="16"/>
        <v>6.0142108655543694E-3</v>
      </c>
      <c r="T287" s="135"/>
      <c r="U287" s="135">
        <f t="shared" si="17"/>
        <v>46537.548697109989</v>
      </c>
      <c r="V287">
        <v>43440.540771425927</v>
      </c>
    </row>
    <row r="288" spans="2:22">
      <c r="B288">
        <v>563</v>
      </c>
      <c r="D288" s="136" t="s">
        <v>1382</v>
      </c>
      <c r="E288" s="136"/>
      <c r="F288" s="136"/>
      <c r="G288" s="136" t="s">
        <v>1402</v>
      </c>
      <c r="H288" s="136" t="s">
        <v>1210</v>
      </c>
      <c r="I288" s="136"/>
      <c r="J288" s="137" t="str">
        <f>+VLOOKUP(P288,CATÁLOGO!D:E,2)</f>
        <v>1000 SERVICIOS PERSONALES</v>
      </c>
      <c r="K288" s="137" t="str">
        <f>+VLOOKUP(Q288,CATÁLOGO!G:H,2,FALSE)</f>
        <v>1400 SEGURIDAD SOCIAL</v>
      </c>
      <c r="L288" s="142" t="str">
        <f>+VLOOKUP(O288,CATÁLOGO!J:K,2,FALSE)</f>
        <v>141 APORTACIONES DE SEGURIDAD SOCIAL</v>
      </c>
      <c r="M288" s="143">
        <f t="shared" si="19"/>
        <v>85341.980909022881</v>
      </c>
      <c r="N288" s="170">
        <v>85341.980909022881</v>
      </c>
      <c r="O288">
        <v>141</v>
      </c>
      <c r="P288" s="5">
        <v>1</v>
      </c>
      <c r="Q288" s="4" t="str">
        <f t="shared" si="18"/>
        <v>14</v>
      </c>
      <c r="R288" s="135"/>
      <c r="S288" s="135">
        <f t="shared" si="16"/>
        <v>1.1029043927766082E-2</v>
      </c>
      <c r="T288" s="135"/>
      <c r="U288" s="135">
        <f t="shared" si="17"/>
        <v>85341.980909022925</v>
      </c>
      <c r="V288">
        <v>79662.593002516456</v>
      </c>
    </row>
    <row r="289" spans="2:22">
      <c r="B289">
        <v>573</v>
      </c>
      <c r="D289" s="136" t="s">
        <v>1383</v>
      </c>
      <c r="E289" s="136"/>
      <c r="F289" s="136"/>
      <c r="G289" s="136" t="s">
        <v>1402</v>
      </c>
      <c r="H289" s="136" t="s">
        <v>1210</v>
      </c>
      <c r="I289" s="136"/>
      <c r="J289" s="137" t="str">
        <f>+VLOOKUP(P289,CATÁLOGO!D:E,2)</f>
        <v>1000 SERVICIOS PERSONALES</v>
      </c>
      <c r="K289" s="137" t="str">
        <f>+VLOOKUP(Q289,CATÁLOGO!G:H,2,FALSE)</f>
        <v>1400 SEGURIDAD SOCIAL</v>
      </c>
      <c r="L289" s="142" t="str">
        <f>+VLOOKUP(O289,CATÁLOGO!J:K,2,FALSE)</f>
        <v>141 APORTACIONES DE SEGURIDAD SOCIAL</v>
      </c>
      <c r="M289" s="143">
        <f t="shared" si="19"/>
        <v>10281.569355810474</v>
      </c>
      <c r="N289" s="170">
        <v>10281.569355810474</v>
      </c>
      <c r="O289">
        <v>141</v>
      </c>
      <c r="P289" s="5">
        <v>1</v>
      </c>
      <c r="Q289" s="4" t="str">
        <f t="shared" si="18"/>
        <v>14</v>
      </c>
      <c r="R289" s="135"/>
      <c r="S289" s="135">
        <f t="shared" si="16"/>
        <v>1.328723318392278E-3</v>
      </c>
      <c r="T289" s="135"/>
      <c r="U289" s="135">
        <f t="shared" si="17"/>
        <v>10281.569355810478</v>
      </c>
      <c r="V289">
        <v>9597.3454833701817</v>
      </c>
    </row>
    <row r="290" spans="2:22">
      <c r="B290">
        <v>583</v>
      </c>
      <c r="D290" s="136" t="s">
        <v>1384</v>
      </c>
      <c r="E290" s="136"/>
      <c r="F290" s="136"/>
      <c r="G290" s="136" t="s">
        <v>1174</v>
      </c>
      <c r="H290" s="136" t="s">
        <v>1214</v>
      </c>
      <c r="I290" s="136"/>
      <c r="J290" s="137" t="str">
        <f>+VLOOKUP(P290,CATÁLOGO!D:E,2)</f>
        <v>1000 SERVICIOS PERSONALES</v>
      </c>
      <c r="K290" s="137" t="str">
        <f>+VLOOKUP(Q290,CATÁLOGO!G:H,2,FALSE)</f>
        <v>1400 SEGURIDAD SOCIAL</v>
      </c>
      <c r="L290" s="142" t="str">
        <f>+VLOOKUP(O290,CATÁLOGO!J:K,2,FALSE)</f>
        <v>141 APORTACIONES DE SEGURIDAD SOCIAL</v>
      </c>
      <c r="M290" s="143">
        <f t="shared" si="19"/>
        <v>146910.12522156569</v>
      </c>
      <c r="N290" s="170">
        <v>146910.12522156569</v>
      </c>
      <c r="O290">
        <v>141</v>
      </c>
      <c r="P290" s="5">
        <v>1</v>
      </c>
      <c r="Q290" s="4" t="str">
        <f t="shared" si="18"/>
        <v>14</v>
      </c>
      <c r="R290" s="135"/>
      <c r="S290" s="135">
        <f t="shared" si="16"/>
        <v>1.8985711454595003E-2</v>
      </c>
      <c r="T290" s="135"/>
      <c r="U290" s="135">
        <f t="shared" si="17"/>
        <v>146910.12522156577</v>
      </c>
      <c r="V290">
        <v>137133.46454836012</v>
      </c>
    </row>
    <row r="291" spans="2:22">
      <c r="B291">
        <v>593</v>
      </c>
      <c r="D291" s="136" t="s">
        <v>1385</v>
      </c>
      <c r="E291" s="136"/>
      <c r="F291" s="136"/>
      <c r="G291" s="136" t="s">
        <v>1174</v>
      </c>
      <c r="H291" s="136" t="s">
        <v>1210</v>
      </c>
      <c r="I291" s="136"/>
      <c r="J291" s="137" t="str">
        <f>+VLOOKUP(P291,CATÁLOGO!D:E,2)</f>
        <v>1000 SERVICIOS PERSONALES</v>
      </c>
      <c r="K291" s="137" t="str">
        <f>+VLOOKUP(Q291,CATÁLOGO!G:H,2,FALSE)</f>
        <v>1400 SEGURIDAD SOCIAL</v>
      </c>
      <c r="L291" s="142" t="str">
        <f>+VLOOKUP(O291,CATÁLOGO!J:K,2,FALSE)</f>
        <v>141 APORTACIONES DE SEGURIDAD SOCIAL</v>
      </c>
      <c r="M291" s="143">
        <f t="shared" si="19"/>
        <v>93082.134443871008</v>
      </c>
      <c r="N291" s="170">
        <v>93082.134443871008</v>
      </c>
      <c r="O291">
        <v>141</v>
      </c>
      <c r="P291" s="5">
        <v>1</v>
      </c>
      <c r="Q291" s="4" t="str">
        <f t="shared" si="18"/>
        <v>14</v>
      </c>
      <c r="R291" s="135"/>
      <c r="S291" s="135">
        <f t="shared" si="16"/>
        <v>1.2029331153750409E-2</v>
      </c>
      <c r="T291" s="135"/>
      <c r="U291" s="135">
        <f t="shared" si="17"/>
        <v>93082.134443871051</v>
      </c>
      <c r="V291">
        <v>86887.650286819597</v>
      </c>
    </row>
    <row r="292" spans="2:22">
      <c r="B292">
        <v>603</v>
      </c>
      <c r="D292" s="136" t="s">
        <v>1386</v>
      </c>
      <c r="E292" s="136"/>
      <c r="F292" s="136"/>
      <c r="G292" s="136" t="s">
        <v>1174</v>
      </c>
      <c r="H292" s="136" t="s">
        <v>1210</v>
      </c>
      <c r="I292" s="136"/>
      <c r="J292" s="137" t="str">
        <f>+VLOOKUP(P292,CATÁLOGO!D:E,2)</f>
        <v>1000 SERVICIOS PERSONALES</v>
      </c>
      <c r="K292" s="137" t="str">
        <f>+VLOOKUP(Q292,CATÁLOGO!G:H,2,FALSE)</f>
        <v>1400 SEGURIDAD SOCIAL</v>
      </c>
      <c r="L292" s="142" t="str">
        <f>+VLOOKUP(O292,CATÁLOGO!J:K,2,FALSE)</f>
        <v>141 APORTACIONES DE SEGURIDAD SOCIAL</v>
      </c>
      <c r="M292" s="143">
        <f t="shared" si="19"/>
        <v>160018.99054041304</v>
      </c>
      <c r="N292" s="170">
        <v>160018.99054041304</v>
      </c>
      <c r="O292">
        <v>141</v>
      </c>
      <c r="P292" s="5">
        <v>1</v>
      </c>
      <c r="Q292" s="4" t="str">
        <f t="shared" si="18"/>
        <v>14</v>
      </c>
      <c r="R292" s="135"/>
      <c r="S292" s="135">
        <f t="shared" si="16"/>
        <v>2.0679816160212996E-2</v>
      </c>
      <c r="T292" s="135"/>
      <c r="U292" s="135">
        <f t="shared" si="17"/>
        <v>160018.9905404131</v>
      </c>
      <c r="V292">
        <v>149369.95345448688</v>
      </c>
    </row>
    <row r="293" spans="2:22">
      <c r="B293">
        <v>613</v>
      </c>
      <c r="D293" s="136" t="s">
        <v>1387</v>
      </c>
      <c r="E293" s="136"/>
      <c r="F293" s="136"/>
      <c r="G293" s="136" t="s">
        <v>1176</v>
      </c>
      <c r="H293" s="136" t="s">
        <v>1209</v>
      </c>
      <c r="I293" s="136"/>
      <c r="J293" s="137" t="str">
        <f>+VLOOKUP(P293,CATÁLOGO!D:E,2)</f>
        <v>1000 SERVICIOS PERSONALES</v>
      </c>
      <c r="K293" s="137" t="str">
        <f>+VLOOKUP(Q293,CATÁLOGO!G:H,2,FALSE)</f>
        <v>1400 SEGURIDAD SOCIAL</v>
      </c>
      <c r="L293" s="142" t="str">
        <f>+VLOOKUP(O293,CATÁLOGO!J:K,2,FALSE)</f>
        <v>141 APORTACIONES DE SEGURIDAD SOCIAL</v>
      </c>
      <c r="M293" s="143">
        <f t="shared" si="19"/>
        <v>82503.469648104583</v>
      </c>
      <c r="N293" s="170">
        <v>82503.469648104583</v>
      </c>
      <c r="O293">
        <v>141</v>
      </c>
      <c r="P293" s="5">
        <v>1</v>
      </c>
      <c r="Q293" s="4" t="str">
        <f t="shared" si="18"/>
        <v>14</v>
      </c>
      <c r="R293" s="135"/>
      <c r="S293" s="135">
        <f t="shared" si="16"/>
        <v>1.0662213148205202E-2</v>
      </c>
      <c r="T293" s="135"/>
      <c r="U293" s="135">
        <f t="shared" si="17"/>
        <v>82503.469648104627</v>
      </c>
      <c r="V293">
        <v>77012.980644061274</v>
      </c>
    </row>
    <row r="294" spans="2:22">
      <c r="B294">
        <v>623</v>
      </c>
      <c r="D294" s="136" t="s">
        <v>1388</v>
      </c>
      <c r="E294" s="136"/>
      <c r="F294" s="136"/>
      <c r="G294" s="136" t="s">
        <v>1194</v>
      </c>
      <c r="H294" s="136" t="s">
        <v>1210</v>
      </c>
      <c r="I294" s="136"/>
      <c r="J294" s="137" t="str">
        <f>+VLOOKUP(P294,CATÁLOGO!D:E,2)</f>
        <v>1000 SERVICIOS PERSONALES</v>
      </c>
      <c r="K294" s="137" t="str">
        <f>+VLOOKUP(Q294,CATÁLOGO!G:H,2,FALSE)</f>
        <v>1400 SEGURIDAD SOCIAL</v>
      </c>
      <c r="L294" s="142" t="str">
        <f>+VLOOKUP(O294,CATÁLOGO!J:K,2,FALSE)</f>
        <v>141 APORTACIONES DE SEGURIDAD SOCIAL</v>
      </c>
      <c r="M294" s="143">
        <f t="shared" si="19"/>
        <v>42036.69572184854</v>
      </c>
      <c r="N294" s="170">
        <v>42036.69572184854</v>
      </c>
      <c r="O294">
        <v>141</v>
      </c>
      <c r="P294" s="5">
        <v>1</v>
      </c>
      <c r="Q294" s="4" t="str">
        <f t="shared" si="18"/>
        <v>14</v>
      </c>
      <c r="R294" s="135"/>
      <c r="S294" s="135">
        <f t="shared" si="16"/>
        <v>5.4325498278349291E-3</v>
      </c>
      <c r="T294" s="135"/>
      <c r="U294" s="135">
        <f t="shared" si="17"/>
        <v>42036.695721848562</v>
      </c>
      <c r="V294">
        <v>39239.213184307453</v>
      </c>
    </row>
    <row r="295" spans="2:22">
      <c r="B295">
        <v>633</v>
      </c>
      <c r="D295" s="136" t="s">
        <v>1389</v>
      </c>
      <c r="E295" s="136"/>
      <c r="F295" s="136"/>
      <c r="G295" s="136" t="s">
        <v>1174</v>
      </c>
      <c r="H295" s="136" t="s">
        <v>1212</v>
      </c>
      <c r="I295" s="136"/>
      <c r="J295" s="137" t="str">
        <f>+VLOOKUP(P295,CATÁLOGO!D:E,2)</f>
        <v>1000 SERVICIOS PERSONALES</v>
      </c>
      <c r="K295" s="137" t="str">
        <f>+VLOOKUP(Q295,CATÁLOGO!G:H,2,FALSE)</f>
        <v>1400 SEGURIDAD SOCIAL</v>
      </c>
      <c r="L295" s="142" t="str">
        <f>+VLOOKUP(O295,CATÁLOGO!J:K,2,FALSE)</f>
        <v>141 APORTACIONES DE SEGURIDAD SOCIAL</v>
      </c>
      <c r="M295" s="143">
        <f t="shared" si="19"/>
        <v>22660.619323241775</v>
      </c>
      <c r="N295" s="170">
        <v>22660.619323241775</v>
      </c>
      <c r="O295">
        <v>141</v>
      </c>
      <c r="P295" s="5">
        <v>1</v>
      </c>
      <c r="Q295" s="4" t="str">
        <f t="shared" si="18"/>
        <v>14</v>
      </c>
      <c r="R295" s="135"/>
      <c r="S295" s="135">
        <f t="shared" si="16"/>
        <v>2.9285114229167701E-3</v>
      </c>
      <c r="T295" s="135"/>
      <c r="U295" s="135">
        <f t="shared" si="17"/>
        <v>22660.619323241786</v>
      </c>
      <c r="V295">
        <v>21152.587215625696</v>
      </c>
    </row>
    <row r="296" spans="2:22">
      <c r="B296">
        <v>643</v>
      </c>
      <c r="D296" s="136" t="s">
        <v>1390</v>
      </c>
      <c r="E296" s="136"/>
      <c r="F296" s="136"/>
      <c r="G296" s="136" t="s">
        <v>1403</v>
      </c>
      <c r="H296" s="136" t="s">
        <v>1210</v>
      </c>
      <c r="I296" s="136"/>
      <c r="J296" s="137" t="str">
        <f>+VLOOKUP(P296,CATÁLOGO!D:E,2)</f>
        <v>1000 SERVICIOS PERSONALES</v>
      </c>
      <c r="K296" s="137" t="str">
        <f>+VLOOKUP(Q296,CATÁLOGO!G:H,2,FALSE)</f>
        <v>1400 SEGURIDAD SOCIAL</v>
      </c>
      <c r="L296" s="142" t="str">
        <f>+VLOOKUP(O296,CATÁLOGO!J:K,2,FALSE)</f>
        <v>141 APORTACIONES DE SEGURIDAD SOCIAL</v>
      </c>
      <c r="M296" s="143">
        <f t="shared" si="19"/>
        <v>17641.663567420623</v>
      </c>
      <c r="N296" s="170">
        <v>17641.663567420623</v>
      </c>
      <c r="O296">
        <v>141</v>
      </c>
      <c r="P296" s="5">
        <v>1</v>
      </c>
      <c r="Q296" s="4" t="str">
        <f t="shared" si="18"/>
        <v>14</v>
      </c>
      <c r="R296" s="135"/>
      <c r="S296" s="135">
        <f t="shared" si="16"/>
        <v>2.2798941432045118E-3</v>
      </c>
      <c r="T296" s="135"/>
      <c r="U296" s="135">
        <f t="shared" si="17"/>
        <v>17641.66356742063</v>
      </c>
      <c r="V296">
        <v>16467.635853882151</v>
      </c>
    </row>
    <row r="297" spans="2:22">
      <c r="B297">
        <v>653</v>
      </c>
      <c r="D297" s="136" t="s">
        <v>1391</v>
      </c>
      <c r="E297" s="136"/>
      <c r="F297" s="136"/>
      <c r="G297" s="136" t="s">
        <v>1174</v>
      </c>
      <c r="H297" s="136" t="s">
        <v>1210</v>
      </c>
      <c r="I297" s="136"/>
      <c r="J297" s="137" t="str">
        <f>+VLOOKUP(P297,CATÁLOGO!D:E,2)</f>
        <v>1000 SERVICIOS PERSONALES</v>
      </c>
      <c r="K297" s="137" t="str">
        <f>+VLOOKUP(Q297,CATÁLOGO!G:H,2,FALSE)</f>
        <v>1400 SEGURIDAD SOCIAL</v>
      </c>
      <c r="L297" s="142" t="str">
        <f>+VLOOKUP(O297,CATÁLOGO!J:K,2,FALSE)</f>
        <v>141 APORTACIONES DE SEGURIDAD SOCIAL</v>
      </c>
      <c r="M297" s="143">
        <f t="shared" si="19"/>
        <v>56159.614555934611</v>
      </c>
      <c r="N297" s="170">
        <v>56159.614555934611</v>
      </c>
      <c r="O297">
        <v>141</v>
      </c>
      <c r="P297" s="5">
        <v>1</v>
      </c>
      <c r="Q297" s="4" t="str">
        <f t="shared" si="18"/>
        <v>14</v>
      </c>
      <c r="R297" s="135"/>
      <c r="S297" s="135">
        <f t="shared" si="16"/>
        <v>7.2577042307478109E-3</v>
      </c>
      <c r="T297" s="135"/>
      <c r="U297" s="135">
        <f t="shared" si="17"/>
        <v>56159.614555934641</v>
      </c>
      <c r="V297">
        <v>52422.271781069212</v>
      </c>
    </row>
    <row r="298" spans="2:22">
      <c r="B298">
        <v>663</v>
      </c>
      <c r="D298" s="136" t="s">
        <v>1392</v>
      </c>
      <c r="E298" s="136"/>
      <c r="F298" s="136"/>
      <c r="G298" s="136" t="s">
        <v>1174</v>
      </c>
      <c r="H298" s="136" t="s">
        <v>1209</v>
      </c>
      <c r="I298" s="136"/>
      <c r="J298" s="137" t="str">
        <f>+VLOOKUP(P298,CATÁLOGO!D:E,2)</f>
        <v>1000 SERVICIOS PERSONALES</v>
      </c>
      <c r="K298" s="137" t="str">
        <f>+VLOOKUP(Q298,CATÁLOGO!G:H,2,FALSE)</f>
        <v>1400 SEGURIDAD SOCIAL</v>
      </c>
      <c r="L298" s="142" t="str">
        <f>+VLOOKUP(O298,CATÁLOGO!J:K,2,FALSE)</f>
        <v>141 APORTACIONES DE SEGURIDAD SOCIAL</v>
      </c>
      <c r="M298" s="143">
        <f t="shared" si="19"/>
        <v>76366.869141973002</v>
      </c>
      <c r="N298" s="170">
        <v>76366.869141973002</v>
      </c>
      <c r="O298">
        <v>141</v>
      </c>
      <c r="P298" s="5">
        <v>1</v>
      </c>
      <c r="Q298" s="4" t="str">
        <f t="shared" si="18"/>
        <v>14</v>
      </c>
      <c r="R298" s="135"/>
      <c r="S298" s="135">
        <f t="shared" si="16"/>
        <v>9.8691587120605037E-3</v>
      </c>
      <c r="T298" s="135"/>
      <c r="U298" s="135">
        <f t="shared" si="17"/>
        <v>76366.869141973046</v>
      </c>
      <c r="V298">
        <v>71284.762206524261</v>
      </c>
    </row>
    <row r="299" spans="2:22">
      <c r="B299">
        <v>673</v>
      </c>
      <c r="D299" s="136" t="s">
        <v>1393</v>
      </c>
      <c r="E299" s="136"/>
      <c r="F299" s="136"/>
      <c r="G299" s="136" t="s">
        <v>1174</v>
      </c>
      <c r="H299" s="136" t="s">
        <v>1210</v>
      </c>
      <c r="I299" s="136"/>
      <c r="J299" s="137" t="str">
        <f>+VLOOKUP(P299,CATÁLOGO!D:E,2)</f>
        <v>1000 SERVICIOS PERSONALES</v>
      </c>
      <c r="K299" s="137" t="str">
        <f>+VLOOKUP(Q299,CATÁLOGO!G:H,2,FALSE)</f>
        <v>1400 SEGURIDAD SOCIAL</v>
      </c>
      <c r="L299" s="142" t="str">
        <f>+VLOOKUP(O299,CATÁLOGO!J:K,2,FALSE)</f>
        <v>141 APORTACIONES DE SEGURIDAD SOCIAL</v>
      </c>
      <c r="M299" s="143">
        <f t="shared" si="19"/>
        <v>46194.052711017313</v>
      </c>
      <c r="N299" s="170">
        <v>46194.052711017313</v>
      </c>
      <c r="O299">
        <v>141</v>
      </c>
      <c r="P299" s="5">
        <v>1</v>
      </c>
      <c r="Q299" s="4" t="str">
        <f t="shared" si="18"/>
        <v>14</v>
      </c>
      <c r="R299" s="135"/>
      <c r="S299" s="135">
        <f t="shared" si="16"/>
        <v>5.9698196728579433E-3</v>
      </c>
      <c r="T299" s="135"/>
      <c r="U299" s="135">
        <f t="shared" si="17"/>
        <v>46194.052711017335</v>
      </c>
      <c r="V299">
        <v>43119.903956500479</v>
      </c>
    </row>
    <row r="300" spans="2:22">
      <c r="B300">
        <v>683</v>
      </c>
      <c r="D300" s="136" t="s">
        <v>1394</v>
      </c>
      <c r="E300" s="136"/>
      <c r="F300" s="136"/>
      <c r="G300" s="136" t="s">
        <v>1186</v>
      </c>
      <c r="H300" s="136" t="s">
        <v>1210</v>
      </c>
      <c r="I300" s="136"/>
      <c r="J300" s="137" t="str">
        <f>+VLOOKUP(P300,CATÁLOGO!D:E,2)</f>
        <v>1000 SERVICIOS PERSONALES</v>
      </c>
      <c r="K300" s="137" t="str">
        <f>+VLOOKUP(Q300,CATÁLOGO!G:H,2,FALSE)</f>
        <v>1400 SEGURIDAD SOCIAL</v>
      </c>
      <c r="L300" s="142" t="str">
        <f>+VLOOKUP(O300,CATÁLOGO!J:K,2,FALSE)</f>
        <v>141 APORTACIONES DE SEGURIDAD SOCIAL</v>
      </c>
      <c r="M300" s="143">
        <f t="shared" si="19"/>
        <v>80414.785348547593</v>
      </c>
      <c r="N300" s="170">
        <v>80414.785348547593</v>
      </c>
      <c r="O300">
        <v>141</v>
      </c>
      <c r="P300" s="5">
        <v>1</v>
      </c>
      <c r="Q300" s="4" t="str">
        <f t="shared" si="18"/>
        <v>14</v>
      </c>
      <c r="R300" s="135"/>
      <c r="S300" s="135">
        <f t="shared" si="16"/>
        <v>1.0392285140375074E-2</v>
      </c>
      <c r="T300" s="135"/>
      <c r="U300" s="135">
        <f t="shared" si="17"/>
        <v>80414.785348547637</v>
      </c>
      <c r="V300">
        <v>75063.295325135623</v>
      </c>
    </row>
    <row r="301" spans="2:22">
      <c r="B301">
        <v>693</v>
      </c>
      <c r="D301" s="136" t="s">
        <v>1395</v>
      </c>
      <c r="E301" s="136"/>
      <c r="F301" s="136"/>
      <c r="G301" s="136" t="s">
        <v>1194</v>
      </c>
      <c r="H301" s="136" t="s">
        <v>1210</v>
      </c>
      <c r="I301" s="136"/>
      <c r="J301" s="137" t="str">
        <f>+VLOOKUP(P301,CATÁLOGO!D:E,2)</f>
        <v>1000 SERVICIOS PERSONALES</v>
      </c>
      <c r="K301" s="137" t="str">
        <f>+VLOOKUP(Q301,CATÁLOGO!G:H,2,FALSE)</f>
        <v>1400 SEGURIDAD SOCIAL</v>
      </c>
      <c r="L301" s="142" t="str">
        <f>+VLOOKUP(O301,CATÁLOGO!J:K,2,FALSE)</f>
        <v>141 APORTACIONES DE SEGURIDAD SOCIAL</v>
      </c>
      <c r="M301" s="143">
        <f t="shared" si="19"/>
        <v>22810.962956932774</v>
      </c>
      <c r="N301" s="170">
        <v>22810.962956932774</v>
      </c>
      <c r="O301">
        <v>141</v>
      </c>
      <c r="P301" s="5">
        <v>1</v>
      </c>
      <c r="Q301" s="4" t="str">
        <f t="shared" si="18"/>
        <v>14</v>
      </c>
      <c r="R301" s="135"/>
      <c r="S301" s="135">
        <f t="shared" si="16"/>
        <v>2.9479408587299093E-3</v>
      </c>
      <c r="T301" s="135"/>
      <c r="U301" s="135">
        <f t="shared" si="17"/>
        <v>22810.962956932784</v>
      </c>
      <c r="V301">
        <v>21292.925693519865</v>
      </c>
    </row>
    <row r="302" spans="2:22">
      <c r="B302">
        <v>703</v>
      </c>
      <c r="D302" s="136" t="s">
        <v>1396</v>
      </c>
      <c r="E302" s="136"/>
      <c r="F302" s="136"/>
      <c r="G302" s="136" t="s">
        <v>1404</v>
      </c>
      <c r="H302" s="136" t="s">
        <v>1210</v>
      </c>
      <c r="I302" s="136"/>
      <c r="J302" s="137" t="str">
        <f>+VLOOKUP(P302,CATÁLOGO!D:E,2)</f>
        <v>1000 SERVICIOS PERSONALES</v>
      </c>
      <c r="K302" s="137" t="str">
        <f>+VLOOKUP(Q302,CATÁLOGO!G:H,2,FALSE)</f>
        <v>1400 SEGURIDAD SOCIAL</v>
      </c>
      <c r="L302" s="142" t="str">
        <f>+VLOOKUP(O302,CATÁLOGO!J:K,2,FALSE)</f>
        <v>141 APORTACIONES DE SEGURIDAD SOCIAL</v>
      </c>
      <c r="M302" s="143">
        <f t="shared" si="19"/>
        <v>55070.191306828972</v>
      </c>
      <c r="N302" s="170">
        <v>55070.191306828972</v>
      </c>
      <c r="O302">
        <v>141</v>
      </c>
      <c r="P302" s="5">
        <v>1</v>
      </c>
      <c r="Q302" s="4" t="str">
        <f t="shared" si="18"/>
        <v>14</v>
      </c>
      <c r="R302" s="135"/>
      <c r="S302" s="135">
        <f t="shared" si="16"/>
        <v>7.1169142380345593E-3</v>
      </c>
      <c r="T302" s="135"/>
      <c r="U302" s="135">
        <f t="shared" si="17"/>
        <v>55070.191306828994</v>
      </c>
      <c r="V302">
        <v>51405.34810556304</v>
      </c>
    </row>
    <row r="303" spans="2:22">
      <c r="B303">
        <v>713</v>
      </c>
      <c r="D303" s="136" t="s">
        <v>1397</v>
      </c>
      <c r="E303" s="136"/>
      <c r="F303" s="136"/>
      <c r="G303" s="136" t="s">
        <v>1175</v>
      </c>
      <c r="H303" s="136" t="s">
        <v>1210</v>
      </c>
      <c r="I303" s="136"/>
      <c r="J303" s="137" t="str">
        <f>+VLOOKUP(P303,CATÁLOGO!D:E,2)</f>
        <v>1000 SERVICIOS PERSONALES</v>
      </c>
      <c r="K303" s="137" t="str">
        <f>+VLOOKUP(Q303,CATÁLOGO!G:H,2,FALSE)</f>
        <v>1400 SEGURIDAD SOCIAL</v>
      </c>
      <c r="L303" s="142" t="str">
        <f>+VLOOKUP(O303,CATÁLOGO!J:K,2,FALSE)</f>
        <v>141 APORTACIONES DE SEGURIDAD SOCIAL</v>
      </c>
      <c r="M303" s="143">
        <f t="shared" si="19"/>
        <v>22327.239096022531</v>
      </c>
      <c r="N303" s="170">
        <v>22327.239096022531</v>
      </c>
      <c r="O303">
        <v>141</v>
      </c>
      <c r="P303" s="5">
        <v>1</v>
      </c>
      <c r="Q303" s="4" t="str">
        <f t="shared" si="18"/>
        <v>14</v>
      </c>
      <c r="R303" s="135"/>
      <c r="S303" s="135">
        <f t="shared" si="16"/>
        <v>2.8854275252677415E-3</v>
      </c>
      <c r="T303" s="135"/>
      <c r="U303" s="135">
        <f t="shared" si="17"/>
        <v>22327.239096022538</v>
      </c>
      <c r="V303">
        <v>20841.39297015388</v>
      </c>
    </row>
    <row r="304" spans="2:22">
      <c r="B304">
        <v>123</v>
      </c>
      <c r="D304" s="136" t="s">
        <v>1337</v>
      </c>
      <c r="E304" s="136"/>
      <c r="F304" s="136"/>
      <c r="G304" s="136" t="s">
        <v>1194</v>
      </c>
      <c r="H304" s="136" t="s">
        <v>1210</v>
      </c>
      <c r="I304" s="136"/>
      <c r="J304" s="137" t="str">
        <f>+VLOOKUP(P304,CATÁLOGO!D:E,2)</f>
        <v>1000 SERVICIOS PERSONALES</v>
      </c>
      <c r="K304" s="137" t="str">
        <f>+VLOOKUP(Q304,CATÁLOGO!G:H,2,FALSE)</f>
        <v>1400 SEGURIDAD SOCIAL</v>
      </c>
      <c r="L304" s="142" t="str">
        <f>+VLOOKUP(O304,CATÁLOGO!J:K,2,FALSE)</f>
        <v>142 APORTACIONES A FONDOS DE VIVIENDA</v>
      </c>
      <c r="M304" s="143">
        <f t="shared" si="19"/>
        <v>27814.380358716073</v>
      </c>
      <c r="N304" s="170">
        <v>27814.380358716073</v>
      </c>
      <c r="O304">
        <v>142</v>
      </c>
      <c r="P304" s="5">
        <v>1</v>
      </c>
      <c r="Q304" s="4" t="str">
        <f t="shared" si="18"/>
        <v>14</v>
      </c>
      <c r="R304" s="135">
        <f>+SUM(M304:M363)</f>
        <v>5158621</v>
      </c>
      <c r="S304" s="135">
        <f>+M304/R$304</f>
        <v>5.3918247451627231E-3</v>
      </c>
      <c r="T304" s="171">
        <v>5158621</v>
      </c>
      <c r="U304" s="135">
        <f>+T$304*S304</f>
        <v>27814.380358716073</v>
      </c>
      <c r="V304">
        <v>25963.37291941082</v>
      </c>
    </row>
    <row r="305" spans="2:22">
      <c r="B305">
        <v>133</v>
      </c>
      <c r="D305" s="136" t="s">
        <v>1338</v>
      </c>
      <c r="E305" s="136"/>
      <c r="F305" s="136"/>
      <c r="G305" s="136" t="s">
        <v>1188</v>
      </c>
      <c r="H305" s="136" t="s">
        <v>1210</v>
      </c>
      <c r="I305" s="136"/>
      <c r="J305" s="137" t="str">
        <f>+VLOOKUP(P305,CATÁLOGO!D:E,2)</f>
        <v>1000 SERVICIOS PERSONALES</v>
      </c>
      <c r="K305" s="137" t="str">
        <f>+VLOOKUP(Q305,CATÁLOGO!G:H,2,FALSE)</f>
        <v>1400 SEGURIDAD SOCIAL</v>
      </c>
      <c r="L305" s="142" t="str">
        <f>+VLOOKUP(O305,CATÁLOGO!J:K,2,FALSE)</f>
        <v>142 APORTACIONES A FONDOS DE VIVIENDA</v>
      </c>
      <c r="M305" s="143">
        <f t="shared" si="19"/>
        <v>239157.6663698917</v>
      </c>
      <c r="N305" s="170">
        <v>239157.6663698917</v>
      </c>
      <c r="O305">
        <v>142</v>
      </c>
      <c r="P305" s="5">
        <v>1</v>
      </c>
      <c r="Q305" s="4" t="str">
        <f t="shared" si="18"/>
        <v>14</v>
      </c>
      <c r="R305" s="135"/>
      <c r="S305" s="135">
        <f t="shared" ref="S305:S363" si="20">+M305/R$304</f>
        <v>4.636077478261956E-2</v>
      </c>
      <c r="T305" s="135"/>
      <c r="U305" s="135">
        <f t="shared" ref="U305:U363" si="21">+T$304*S305</f>
        <v>239157.6663698917</v>
      </c>
      <c r="V305">
        <v>223242.06394019991</v>
      </c>
    </row>
    <row r="306" spans="2:22">
      <c r="B306">
        <v>143</v>
      </c>
      <c r="D306" s="136" t="s">
        <v>1339</v>
      </c>
      <c r="E306" s="136"/>
      <c r="F306" s="136"/>
      <c r="G306" s="136" t="s">
        <v>1177</v>
      </c>
      <c r="H306" s="136" t="s">
        <v>1209</v>
      </c>
      <c r="I306" s="136"/>
      <c r="J306" s="137" t="str">
        <f>+VLOOKUP(P306,CATÁLOGO!D:E,2)</f>
        <v>1000 SERVICIOS PERSONALES</v>
      </c>
      <c r="K306" s="137" t="str">
        <f>+VLOOKUP(Q306,CATÁLOGO!G:H,2,FALSE)</f>
        <v>1400 SEGURIDAD SOCIAL</v>
      </c>
      <c r="L306" s="142" t="str">
        <f>+VLOOKUP(O306,CATÁLOGO!J:K,2,FALSE)</f>
        <v>142 APORTACIONES A FONDOS DE VIVIENDA</v>
      </c>
      <c r="M306" s="143">
        <f t="shared" si="19"/>
        <v>152168.48732967742</v>
      </c>
      <c r="N306" s="170">
        <v>152168.48732967742</v>
      </c>
      <c r="O306">
        <v>142</v>
      </c>
      <c r="P306" s="5">
        <v>1</v>
      </c>
      <c r="Q306" s="4" t="str">
        <f t="shared" si="18"/>
        <v>14</v>
      </c>
      <c r="R306" s="135"/>
      <c r="S306" s="135">
        <f t="shared" si="20"/>
        <v>2.949790018101299E-2</v>
      </c>
      <c r="T306" s="135"/>
      <c r="U306" s="135">
        <f t="shared" si="21"/>
        <v>152168.48732967742</v>
      </c>
      <c r="V306">
        <v>142041.89099920064</v>
      </c>
    </row>
    <row r="307" spans="2:22">
      <c r="B307">
        <v>153</v>
      </c>
      <c r="D307" s="136" t="s">
        <v>1340</v>
      </c>
      <c r="E307" s="136"/>
      <c r="F307" s="136"/>
      <c r="G307" s="136" t="s">
        <v>1176</v>
      </c>
      <c r="H307" s="136" t="s">
        <v>1209</v>
      </c>
      <c r="I307" s="136"/>
      <c r="J307" s="137" t="str">
        <f>+VLOOKUP(P307,CATÁLOGO!D:E,2)</f>
        <v>1000 SERVICIOS PERSONALES</v>
      </c>
      <c r="K307" s="137" t="str">
        <f>+VLOOKUP(Q307,CATÁLOGO!G:H,2,FALSE)</f>
        <v>1400 SEGURIDAD SOCIAL</v>
      </c>
      <c r="L307" s="142" t="str">
        <f>+VLOOKUP(O307,CATÁLOGO!J:K,2,FALSE)</f>
        <v>142 APORTACIONES A FONDOS DE VIVIENDA</v>
      </c>
      <c r="M307" s="143">
        <f t="shared" si="19"/>
        <v>80432.603077770415</v>
      </c>
      <c r="N307" s="170">
        <v>80432.603077770415</v>
      </c>
      <c r="O307">
        <v>142</v>
      </c>
      <c r="P307" s="5">
        <v>1</v>
      </c>
      <c r="Q307" s="4" t="str">
        <f t="shared" si="18"/>
        <v>14</v>
      </c>
      <c r="R307" s="135"/>
      <c r="S307" s="135">
        <f t="shared" si="20"/>
        <v>1.5591880674655187E-2</v>
      </c>
      <c r="T307" s="135"/>
      <c r="U307" s="135">
        <f t="shared" si="21"/>
        <v>80432.603077770415</v>
      </c>
      <c r="V307">
        <v>75079.927780332582</v>
      </c>
    </row>
    <row r="308" spans="2:22">
      <c r="B308">
        <v>163</v>
      </c>
      <c r="D308" s="136" t="s">
        <v>1341</v>
      </c>
      <c r="E308" s="136"/>
      <c r="F308" s="136"/>
      <c r="G308" s="136" t="s">
        <v>1181</v>
      </c>
      <c r="H308" s="136" t="s">
        <v>1213</v>
      </c>
      <c r="I308" s="136"/>
      <c r="J308" s="137" t="str">
        <f>+VLOOKUP(P308,CATÁLOGO!D:E,2)</f>
        <v>1000 SERVICIOS PERSONALES</v>
      </c>
      <c r="K308" s="137" t="str">
        <f>+VLOOKUP(Q308,CATÁLOGO!G:H,2,FALSE)</f>
        <v>1400 SEGURIDAD SOCIAL</v>
      </c>
      <c r="L308" s="142" t="str">
        <f>+VLOOKUP(O308,CATÁLOGO!J:K,2,FALSE)</f>
        <v>142 APORTACIONES A FONDOS DE VIVIENDA</v>
      </c>
      <c r="M308" s="143">
        <f t="shared" si="19"/>
        <v>26550.496838676376</v>
      </c>
      <c r="N308" s="170">
        <v>26550.496838676376</v>
      </c>
      <c r="O308">
        <v>142</v>
      </c>
      <c r="P308" s="5">
        <v>1</v>
      </c>
      <c r="Q308" s="4" t="str">
        <f t="shared" si="18"/>
        <v>14</v>
      </c>
      <c r="R308" s="135"/>
      <c r="S308" s="135">
        <f t="shared" si="20"/>
        <v>5.1468206016058119E-3</v>
      </c>
      <c r="T308" s="135"/>
      <c r="U308" s="135">
        <f t="shared" si="21"/>
        <v>26550.496838676376</v>
      </c>
      <c r="V308">
        <v>24783.599049409604</v>
      </c>
    </row>
    <row r="309" spans="2:22">
      <c r="B309">
        <v>173</v>
      </c>
      <c r="D309" s="136" t="s">
        <v>1342</v>
      </c>
      <c r="E309" s="136"/>
      <c r="F309" s="136"/>
      <c r="G309" s="136" t="s">
        <v>1194</v>
      </c>
      <c r="H309" s="136" t="s">
        <v>1213</v>
      </c>
      <c r="I309" s="136"/>
      <c r="J309" s="137" t="str">
        <f>+VLOOKUP(P309,CATÁLOGO!D:E,2)</f>
        <v>1000 SERVICIOS PERSONALES</v>
      </c>
      <c r="K309" s="137" t="str">
        <f>+VLOOKUP(Q309,CATÁLOGO!G:H,2,FALSE)</f>
        <v>1400 SEGURIDAD SOCIAL</v>
      </c>
      <c r="L309" s="142" t="str">
        <f>+VLOOKUP(O309,CATÁLOGO!J:K,2,FALSE)</f>
        <v>142 APORTACIONES A FONDOS DE VIVIENDA</v>
      </c>
      <c r="M309" s="143">
        <f t="shared" si="19"/>
        <v>47238.534744717479</v>
      </c>
      <c r="N309" s="170">
        <v>47238.534744717479</v>
      </c>
      <c r="O309">
        <v>142</v>
      </c>
      <c r="P309" s="5">
        <v>1</v>
      </c>
      <c r="Q309" s="4" t="str">
        <f t="shared" si="18"/>
        <v>14</v>
      </c>
      <c r="R309" s="135"/>
      <c r="S309" s="135">
        <f t="shared" si="20"/>
        <v>9.1572020399865537E-3</v>
      </c>
      <c r="T309" s="135"/>
      <c r="U309" s="135">
        <f t="shared" si="21"/>
        <v>47238.534744717479</v>
      </c>
      <c r="V309">
        <v>44094.877467198748</v>
      </c>
    </row>
    <row r="310" spans="2:22">
      <c r="B310">
        <v>183</v>
      </c>
      <c r="D310" s="136" t="s">
        <v>1343</v>
      </c>
      <c r="E310" s="136"/>
      <c r="F310" s="136"/>
      <c r="G310" s="136" t="s">
        <v>1187</v>
      </c>
      <c r="H310" s="136" t="s">
        <v>1209</v>
      </c>
      <c r="I310" s="136"/>
      <c r="J310" s="137" t="str">
        <f>+VLOOKUP(P310,CATÁLOGO!D:E,2)</f>
        <v>1000 SERVICIOS PERSONALES</v>
      </c>
      <c r="K310" s="137" t="str">
        <f>+VLOOKUP(Q310,CATÁLOGO!G:H,2,FALSE)</f>
        <v>1400 SEGURIDAD SOCIAL</v>
      </c>
      <c r="L310" s="142" t="str">
        <f>+VLOOKUP(O310,CATÁLOGO!J:K,2,FALSE)</f>
        <v>142 APORTACIONES A FONDOS DE VIVIENDA</v>
      </c>
      <c r="M310" s="143">
        <f t="shared" si="19"/>
        <v>60851.571342813681</v>
      </c>
      <c r="N310" s="170">
        <v>60851.571342813681</v>
      </c>
      <c r="O310">
        <v>142</v>
      </c>
      <c r="P310" s="5">
        <v>1</v>
      </c>
      <c r="Q310" s="4" t="str">
        <f t="shared" si="18"/>
        <v>14</v>
      </c>
      <c r="R310" s="135"/>
      <c r="S310" s="135">
        <f t="shared" si="20"/>
        <v>1.1796092665620072E-2</v>
      </c>
      <c r="T310" s="135"/>
      <c r="U310" s="135">
        <f t="shared" si="21"/>
        <v>60851.571342813681</v>
      </c>
      <c r="V310">
        <v>56801.985847961339</v>
      </c>
    </row>
    <row r="311" spans="2:22">
      <c r="B311">
        <v>193</v>
      </c>
      <c r="D311" s="136" t="s">
        <v>1344</v>
      </c>
      <c r="E311" s="136"/>
      <c r="F311" s="136"/>
      <c r="G311" s="136" t="s">
        <v>1181</v>
      </c>
      <c r="H311" s="136" t="s">
        <v>1210</v>
      </c>
      <c r="I311" s="136"/>
      <c r="J311" s="137" t="str">
        <f>+VLOOKUP(P311,CATÁLOGO!D:E,2)</f>
        <v>1000 SERVICIOS PERSONALES</v>
      </c>
      <c r="K311" s="137" t="str">
        <f>+VLOOKUP(Q311,CATÁLOGO!G:H,2,FALSE)</f>
        <v>1400 SEGURIDAD SOCIAL</v>
      </c>
      <c r="L311" s="142" t="str">
        <f>+VLOOKUP(O311,CATÁLOGO!J:K,2,FALSE)</f>
        <v>142 APORTACIONES A FONDOS DE VIVIENDA</v>
      </c>
      <c r="M311" s="143">
        <f t="shared" si="19"/>
        <v>71033.518235585536</v>
      </c>
      <c r="N311" s="170">
        <v>71033.518235585536</v>
      </c>
      <c r="O311">
        <v>142</v>
      </c>
      <c r="P311" s="5">
        <v>1</v>
      </c>
      <c r="Q311" s="4" t="str">
        <f t="shared" si="18"/>
        <v>14</v>
      </c>
      <c r="R311" s="135"/>
      <c r="S311" s="135">
        <f t="shared" si="20"/>
        <v>1.3769865674486561E-2</v>
      </c>
      <c r="T311" s="135"/>
      <c r="U311" s="135">
        <f t="shared" si="21"/>
        <v>71033.518235585536</v>
      </c>
      <c r="V311">
        <v>66306.338661624919</v>
      </c>
    </row>
    <row r="312" spans="2:22">
      <c r="B312">
        <v>203</v>
      </c>
      <c r="D312" s="136" t="s">
        <v>1345</v>
      </c>
      <c r="E312" s="136"/>
      <c r="F312" s="136"/>
      <c r="G312" s="136" t="s">
        <v>1181</v>
      </c>
      <c r="H312" s="136" t="s">
        <v>1213</v>
      </c>
      <c r="I312" s="136"/>
      <c r="J312" s="137" t="str">
        <f>+VLOOKUP(P312,CATÁLOGO!D:E,2)</f>
        <v>1000 SERVICIOS PERSONALES</v>
      </c>
      <c r="K312" s="137" t="str">
        <f>+VLOOKUP(Q312,CATÁLOGO!G:H,2,FALSE)</f>
        <v>1400 SEGURIDAD SOCIAL</v>
      </c>
      <c r="L312" s="142" t="str">
        <f>+VLOOKUP(O312,CATÁLOGO!J:K,2,FALSE)</f>
        <v>142 APORTACIONES A FONDOS DE VIVIENDA</v>
      </c>
      <c r="M312" s="143">
        <f t="shared" si="19"/>
        <v>104825.21782255231</v>
      </c>
      <c r="N312" s="170">
        <v>104825.21782255231</v>
      </c>
      <c r="O312">
        <v>142</v>
      </c>
      <c r="P312" s="5">
        <v>1</v>
      </c>
      <c r="Q312" s="4" t="str">
        <f t="shared" si="18"/>
        <v>14</v>
      </c>
      <c r="R312" s="135"/>
      <c r="S312" s="135">
        <f t="shared" si="20"/>
        <v>2.0320395280551198E-2</v>
      </c>
      <c r="T312" s="135"/>
      <c r="U312" s="135">
        <f t="shared" si="21"/>
        <v>104825.21782255231</v>
      </c>
      <c r="V312">
        <v>97849.248719018608</v>
      </c>
    </row>
    <row r="313" spans="2:22">
      <c r="B313">
        <v>213</v>
      </c>
      <c r="D313" s="136" t="s">
        <v>1346</v>
      </c>
      <c r="E313" s="136"/>
      <c r="F313" s="136"/>
      <c r="G313" s="136" t="s">
        <v>1190</v>
      </c>
      <c r="H313" s="136" t="s">
        <v>1213</v>
      </c>
      <c r="I313" s="136"/>
      <c r="J313" s="137" t="str">
        <f>+VLOOKUP(P313,CATÁLOGO!D:E,2)</f>
        <v>1000 SERVICIOS PERSONALES</v>
      </c>
      <c r="K313" s="137" t="str">
        <f>+VLOOKUP(Q313,CATÁLOGO!G:H,2,FALSE)</f>
        <v>1400 SEGURIDAD SOCIAL</v>
      </c>
      <c r="L313" s="142" t="str">
        <f>+VLOOKUP(O313,CATÁLOGO!J:K,2,FALSE)</f>
        <v>142 APORTACIONES A FONDOS DE VIVIENDA</v>
      </c>
      <c r="M313" s="143">
        <f t="shared" si="19"/>
        <v>237124.34983655022</v>
      </c>
      <c r="N313" s="170">
        <v>237124.34983655022</v>
      </c>
      <c r="O313">
        <v>142</v>
      </c>
      <c r="P313" s="5">
        <v>1</v>
      </c>
      <c r="Q313" s="4" t="str">
        <f t="shared" si="18"/>
        <v>14</v>
      </c>
      <c r="R313" s="135"/>
      <c r="S313" s="135">
        <f t="shared" si="20"/>
        <v>4.5966615852676564E-2</v>
      </c>
      <c r="T313" s="135"/>
      <c r="U313" s="135">
        <f t="shared" si="21"/>
        <v>237124.34983655022</v>
      </c>
      <c r="V313">
        <v>221344.06172920312</v>
      </c>
    </row>
    <row r="314" spans="2:22">
      <c r="B314">
        <v>223</v>
      </c>
      <c r="D314" s="136" t="s">
        <v>1347</v>
      </c>
      <c r="E314" s="136"/>
      <c r="F314" s="136"/>
      <c r="G314" s="136" t="s">
        <v>1185</v>
      </c>
      <c r="H314" s="136" t="s">
        <v>1210</v>
      </c>
      <c r="I314" s="136"/>
      <c r="J314" s="137" t="str">
        <f>+VLOOKUP(P314,CATÁLOGO!D:E,2)</f>
        <v>1000 SERVICIOS PERSONALES</v>
      </c>
      <c r="K314" s="137" t="str">
        <f>+VLOOKUP(Q314,CATÁLOGO!G:H,2,FALSE)</f>
        <v>1400 SEGURIDAD SOCIAL</v>
      </c>
      <c r="L314" s="142" t="str">
        <f>+VLOOKUP(O314,CATÁLOGO!J:K,2,FALSE)</f>
        <v>142 APORTACIONES A FONDOS DE VIVIENDA</v>
      </c>
      <c r="M314" s="143">
        <f t="shared" si="19"/>
        <v>54263.465486423636</v>
      </c>
      <c r="N314" s="170">
        <v>54263.465486423636</v>
      </c>
      <c r="O314">
        <v>142</v>
      </c>
      <c r="P314" s="5">
        <v>1</v>
      </c>
      <c r="Q314" s="4" t="str">
        <f t="shared" si="18"/>
        <v>14</v>
      </c>
      <c r="R314" s="135"/>
      <c r="S314" s="135">
        <f t="shared" si="20"/>
        <v>1.0518986660664476E-2</v>
      </c>
      <c r="T314" s="135"/>
      <c r="U314" s="135">
        <f t="shared" si="21"/>
        <v>54263.465486423636</v>
      </c>
      <c r="V314">
        <v>50652.309062930675</v>
      </c>
    </row>
    <row r="315" spans="2:22">
      <c r="B315">
        <v>233</v>
      </c>
      <c r="D315" s="136" t="s">
        <v>1348</v>
      </c>
      <c r="E315" s="136"/>
      <c r="F315" s="136"/>
      <c r="G315" s="136" t="s">
        <v>1195</v>
      </c>
      <c r="H315" s="136" t="s">
        <v>1214</v>
      </c>
      <c r="I315" s="136"/>
      <c r="J315" s="137" t="str">
        <f>+VLOOKUP(P315,CATÁLOGO!D:E,2)</f>
        <v>1000 SERVICIOS PERSONALES</v>
      </c>
      <c r="K315" s="137" t="str">
        <f>+VLOOKUP(Q315,CATÁLOGO!G:H,2,FALSE)</f>
        <v>1400 SEGURIDAD SOCIAL</v>
      </c>
      <c r="L315" s="142" t="str">
        <f>+VLOOKUP(O315,CATÁLOGO!J:K,2,FALSE)</f>
        <v>142 APORTACIONES A FONDOS DE VIVIENDA</v>
      </c>
      <c r="M315" s="143">
        <f t="shared" si="19"/>
        <v>134222.61192360509</v>
      </c>
      <c r="N315" s="170">
        <v>134222.61192360509</v>
      </c>
      <c r="O315">
        <v>142</v>
      </c>
      <c r="P315" s="5">
        <v>1</v>
      </c>
      <c r="Q315" s="4" t="str">
        <f t="shared" si="18"/>
        <v>14</v>
      </c>
      <c r="R315" s="135"/>
      <c r="S315" s="135">
        <f t="shared" si="20"/>
        <v>2.6019087644470314E-2</v>
      </c>
      <c r="T315" s="135"/>
      <c r="U315" s="135">
        <f t="shared" si="21"/>
        <v>134222.61192360509</v>
      </c>
      <c r="V315">
        <v>125290.28806848386</v>
      </c>
    </row>
    <row r="316" spans="2:22">
      <c r="B316">
        <v>243</v>
      </c>
      <c r="D316" s="136" t="s">
        <v>1349</v>
      </c>
      <c r="E316" s="136"/>
      <c r="F316" s="136"/>
      <c r="G316" s="136" t="s">
        <v>1178</v>
      </c>
      <c r="H316" s="136" t="s">
        <v>1211</v>
      </c>
      <c r="I316" s="136"/>
      <c r="J316" s="137" t="str">
        <f>+VLOOKUP(P316,CATÁLOGO!D:E,2)</f>
        <v>1000 SERVICIOS PERSONALES</v>
      </c>
      <c r="K316" s="137" t="str">
        <f>+VLOOKUP(Q316,CATÁLOGO!G:H,2,FALSE)</f>
        <v>1400 SEGURIDAD SOCIAL</v>
      </c>
      <c r="L316" s="142" t="str">
        <f>+VLOOKUP(O316,CATÁLOGO!J:K,2,FALSE)</f>
        <v>142 APORTACIONES A FONDOS DE VIVIENDA</v>
      </c>
      <c r="M316" s="143">
        <f t="shared" si="19"/>
        <v>57788.108863431997</v>
      </c>
      <c r="N316" s="170">
        <v>57788.108863431997</v>
      </c>
      <c r="O316">
        <v>142</v>
      </c>
      <c r="P316" s="5">
        <v>1</v>
      </c>
      <c r="Q316" s="4" t="str">
        <f t="shared" si="18"/>
        <v>14</v>
      </c>
      <c r="R316" s="135"/>
      <c r="S316" s="135">
        <f t="shared" si="20"/>
        <v>1.1202239680610767E-2</v>
      </c>
      <c r="T316" s="135"/>
      <c r="U316" s="135">
        <f t="shared" si="21"/>
        <v>57788.108863431997</v>
      </c>
      <c r="V316">
        <v>53942.392437968832</v>
      </c>
    </row>
    <row r="317" spans="2:22">
      <c r="B317">
        <v>253</v>
      </c>
      <c r="D317" s="136" t="s">
        <v>1350</v>
      </c>
      <c r="E317" s="136"/>
      <c r="F317" s="136"/>
      <c r="G317" s="136" t="s">
        <v>1177</v>
      </c>
      <c r="H317" s="136" t="s">
        <v>1209</v>
      </c>
      <c r="I317" s="136"/>
      <c r="J317" s="137" t="str">
        <f>+VLOOKUP(P317,CATÁLOGO!D:E,2)</f>
        <v>1000 SERVICIOS PERSONALES</v>
      </c>
      <c r="K317" s="137" t="str">
        <f>+VLOOKUP(Q317,CATÁLOGO!G:H,2,FALSE)</f>
        <v>1400 SEGURIDAD SOCIAL</v>
      </c>
      <c r="L317" s="142" t="str">
        <f>+VLOOKUP(O317,CATÁLOGO!J:K,2,FALSE)</f>
        <v>142 APORTACIONES A FONDOS DE VIVIENDA</v>
      </c>
      <c r="M317" s="143">
        <f t="shared" si="19"/>
        <v>79059.352070670095</v>
      </c>
      <c r="N317" s="170">
        <v>79059.352070670095</v>
      </c>
      <c r="O317">
        <v>142</v>
      </c>
      <c r="P317" s="5">
        <v>1</v>
      </c>
      <c r="Q317" s="4" t="str">
        <f t="shared" si="18"/>
        <v>14</v>
      </c>
      <c r="R317" s="135"/>
      <c r="S317" s="135">
        <f t="shared" si="20"/>
        <v>1.5325675615764386E-2</v>
      </c>
      <c r="T317" s="135"/>
      <c r="U317" s="135">
        <f t="shared" si="21"/>
        <v>79059.352070670095</v>
      </c>
      <c r="V317">
        <v>73798.064673929446</v>
      </c>
    </row>
    <row r="318" spans="2:22">
      <c r="B318">
        <v>263</v>
      </c>
      <c r="D318" s="136" t="s">
        <v>1351</v>
      </c>
      <c r="E318" s="136"/>
      <c r="F318" s="136"/>
      <c r="G318" s="136" t="s">
        <v>1194</v>
      </c>
      <c r="H318" s="136" t="s">
        <v>1210</v>
      </c>
      <c r="I318" s="136"/>
      <c r="J318" s="137" t="str">
        <f>+VLOOKUP(P318,CATÁLOGO!D:E,2)</f>
        <v>1000 SERVICIOS PERSONALES</v>
      </c>
      <c r="K318" s="137" t="str">
        <f>+VLOOKUP(Q318,CATÁLOGO!G:H,2,FALSE)</f>
        <v>1400 SEGURIDAD SOCIAL</v>
      </c>
      <c r="L318" s="142" t="str">
        <f>+VLOOKUP(O318,CATÁLOGO!J:K,2,FALSE)</f>
        <v>142 APORTACIONES A FONDOS DE VIVIENDA</v>
      </c>
      <c r="M318" s="143">
        <f t="shared" si="19"/>
        <v>20652.921071277135</v>
      </c>
      <c r="N318" s="170">
        <v>20652.921071277135</v>
      </c>
      <c r="O318">
        <v>142</v>
      </c>
      <c r="P318" s="5">
        <v>1</v>
      </c>
      <c r="Q318" s="4" t="str">
        <f t="shared" si="18"/>
        <v>14</v>
      </c>
      <c r="R318" s="135"/>
      <c r="S318" s="135">
        <f t="shared" si="20"/>
        <v>4.0035740309817556E-3</v>
      </c>
      <c r="T318" s="135"/>
      <c r="U318" s="135">
        <f t="shared" si="21"/>
        <v>20652.921071277135</v>
      </c>
      <c r="V318">
        <v>19278.498558415416</v>
      </c>
    </row>
    <row r="319" spans="2:22">
      <c r="B319">
        <v>273</v>
      </c>
      <c r="D319" s="136" t="s">
        <v>1352</v>
      </c>
      <c r="E319" s="136"/>
      <c r="F319" s="136"/>
      <c r="G319" s="136" t="s">
        <v>1194</v>
      </c>
      <c r="H319" s="136" t="s">
        <v>1210</v>
      </c>
      <c r="I319" s="136"/>
      <c r="J319" s="137" t="str">
        <f>+VLOOKUP(P319,CATÁLOGO!D:E,2)</f>
        <v>1000 SERVICIOS PERSONALES</v>
      </c>
      <c r="K319" s="137" t="str">
        <f>+VLOOKUP(Q319,CATÁLOGO!G:H,2,FALSE)</f>
        <v>1400 SEGURIDAD SOCIAL</v>
      </c>
      <c r="L319" s="142" t="str">
        <f>+VLOOKUP(O319,CATÁLOGO!J:K,2,FALSE)</f>
        <v>142 APORTACIONES A FONDOS DE VIVIENDA</v>
      </c>
      <c r="M319" s="143">
        <f t="shared" si="19"/>
        <v>21819.106879014955</v>
      </c>
      <c r="N319" s="170">
        <v>21819.106879014955</v>
      </c>
      <c r="O319">
        <v>142</v>
      </c>
      <c r="P319" s="5">
        <v>1</v>
      </c>
      <c r="Q319" s="4" t="str">
        <f t="shared" si="18"/>
        <v>14</v>
      </c>
      <c r="R319" s="135"/>
      <c r="S319" s="135">
        <f t="shared" si="20"/>
        <v>4.2296394480259266E-3</v>
      </c>
      <c r="T319" s="135"/>
      <c r="U319" s="135">
        <f t="shared" si="21"/>
        <v>21819.106879014955</v>
      </c>
      <c r="V319">
        <v>20367.076359866714</v>
      </c>
    </row>
    <row r="320" spans="2:22">
      <c r="B320">
        <v>283</v>
      </c>
      <c r="D320" s="136" t="s">
        <v>1353</v>
      </c>
      <c r="E320" s="136"/>
      <c r="F320" s="136"/>
      <c r="G320" s="136" t="s">
        <v>1194</v>
      </c>
      <c r="H320" s="136" t="s">
        <v>1210</v>
      </c>
      <c r="I320" s="136"/>
      <c r="J320" s="137" t="str">
        <f>+VLOOKUP(P320,CATÁLOGO!D:E,2)</f>
        <v>1000 SERVICIOS PERSONALES</v>
      </c>
      <c r="K320" s="137" t="str">
        <f>+VLOOKUP(Q320,CATÁLOGO!G:H,2,FALSE)</f>
        <v>1400 SEGURIDAD SOCIAL</v>
      </c>
      <c r="L320" s="142" t="str">
        <f>+VLOOKUP(O320,CATÁLOGO!J:K,2,FALSE)</f>
        <v>142 APORTACIONES A FONDOS DE VIVIENDA</v>
      </c>
      <c r="M320" s="143">
        <f t="shared" si="19"/>
        <v>28323.413197062029</v>
      </c>
      <c r="N320" s="170">
        <v>28323.413197062029</v>
      </c>
      <c r="O320">
        <v>142</v>
      </c>
      <c r="P320" s="5">
        <v>1</v>
      </c>
      <c r="Q320" s="4" t="str">
        <f t="shared" si="18"/>
        <v>14</v>
      </c>
      <c r="R320" s="135"/>
      <c r="S320" s="135">
        <f t="shared" si="20"/>
        <v>5.4905008910447247E-3</v>
      </c>
      <c r="T320" s="135"/>
      <c r="U320" s="135">
        <f t="shared" si="21"/>
        <v>28323.413197062029</v>
      </c>
      <c r="V320">
        <v>26438.530346603358</v>
      </c>
    </row>
    <row r="321" spans="2:22">
      <c r="B321">
        <v>293</v>
      </c>
      <c r="D321" s="136" t="s">
        <v>1354</v>
      </c>
      <c r="E321" s="136"/>
      <c r="F321" s="136"/>
      <c r="G321" s="136" t="s">
        <v>1194</v>
      </c>
      <c r="H321" s="136" t="s">
        <v>1210</v>
      </c>
      <c r="I321" s="136"/>
      <c r="J321" s="137" t="str">
        <f>+VLOOKUP(P321,CATÁLOGO!D:E,2)</f>
        <v>1000 SERVICIOS PERSONALES</v>
      </c>
      <c r="K321" s="137" t="str">
        <f>+VLOOKUP(Q321,CATÁLOGO!G:H,2,FALSE)</f>
        <v>1400 SEGURIDAD SOCIAL</v>
      </c>
      <c r="L321" s="142" t="str">
        <f>+VLOOKUP(O321,CATÁLOGO!J:K,2,FALSE)</f>
        <v>142 APORTACIONES A FONDOS DE VIVIENDA</v>
      </c>
      <c r="M321" s="143">
        <f t="shared" si="19"/>
        <v>41617.847351619159</v>
      </c>
      <c r="N321" s="170">
        <v>41617.847351619159</v>
      </c>
      <c r="O321">
        <v>142</v>
      </c>
      <c r="P321" s="5">
        <v>1</v>
      </c>
      <c r="Q321" s="4" t="str">
        <f t="shared" si="18"/>
        <v>14</v>
      </c>
      <c r="R321" s="135"/>
      <c r="S321" s="135">
        <f t="shared" si="20"/>
        <v>8.0676303515259517E-3</v>
      </c>
      <c r="T321" s="135"/>
      <c r="U321" s="135">
        <f t="shared" si="21"/>
        <v>41617.847351619159</v>
      </c>
      <c r="V321">
        <v>38848.238823145242</v>
      </c>
    </row>
    <row r="322" spans="2:22">
      <c r="B322">
        <v>303</v>
      </c>
      <c r="D322" s="136" t="s">
        <v>1355</v>
      </c>
      <c r="E322" s="136"/>
      <c r="F322" s="136"/>
      <c r="G322" s="136" t="s">
        <v>1194</v>
      </c>
      <c r="H322" s="136" t="s">
        <v>1210</v>
      </c>
      <c r="I322" s="136"/>
      <c r="J322" s="137" t="str">
        <f>+VLOOKUP(P322,CATÁLOGO!D:E,2)</f>
        <v>1000 SERVICIOS PERSONALES</v>
      </c>
      <c r="K322" s="137" t="str">
        <f>+VLOOKUP(Q322,CATÁLOGO!G:H,2,FALSE)</f>
        <v>1400 SEGURIDAD SOCIAL</v>
      </c>
      <c r="L322" s="142" t="str">
        <f>+VLOOKUP(O322,CATÁLOGO!J:K,2,FALSE)</f>
        <v>142 APORTACIONES A FONDOS DE VIVIENDA</v>
      </c>
      <c r="M322" s="143">
        <f t="shared" si="19"/>
        <v>30237.226936454466</v>
      </c>
      <c r="N322" s="170">
        <v>30237.226936454466</v>
      </c>
      <c r="O322">
        <v>142</v>
      </c>
      <c r="P322" s="5">
        <v>1</v>
      </c>
      <c r="Q322" s="4" t="str">
        <f t="shared" si="18"/>
        <v>14</v>
      </c>
      <c r="R322" s="135"/>
      <c r="S322" s="135">
        <f t="shared" si="20"/>
        <v>5.8614941738217375E-3</v>
      </c>
      <c r="T322" s="135"/>
      <c r="U322" s="135">
        <f t="shared" si="21"/>
        <v>30237.226936454466</v>
      </c>
      <c r="V322">
        <v>28224.982504562977</v>
      </c>
    </row>
    <row r="323" spans="2:22">
      <c r="B323">
        <v>313</v>
      </c>
      <c r="D323" s="136" t="s">
        <v>1356</v>
      </c>
      <c r="E323" s="136"/>
      <c r="F323" s="136"/>
      <c r="G323" s="136" t="s">
        <v>1183</v>
      </c>
      <c r="H323" s="136" t="s">
        <v>1210</v>
      </c>
      <c r="I323" s="136"/>
      <c r="J323" s="137" t="str">
        <f>+VLOOKUP(P323,CATÁLOGO!D:E,2)</f>
        <v>1000 SERVICIOS PERSONALES</v>
      </c>
      <c r="K323" s="137" t="str">
        <f>+VLOOKUP(Q323,CATÁLOGO!G:H,2,FALSE)</f>
        <v>1400 SEGURIDAD SOCIAL</v>
      </c>
      <c r="L323" s="142" t="str">
        <f>+VLOOKUP(O323,CATÁLOGO!J:K,2,FALSE)</f>
        <v>142 APORTACIONES A FONDOS DE VIVIENDA</v>
      </c>
      <c r="M323" s="143">
        <f t="shared" si="19"/>
        <v>419796.57282807701</v>
      </c>
      <c r="N323" s="170">
        <v>419796.57282807701</v>
      </c>
      <c r="O323">
        <v>142</v>
      </c>
      <c r="P323" s="5">
        <v>1</v>
      </c>
      <c r="Q323" s="4" t="str">
        <f t="shared" ref="Q323:Q386" si="22">+MID(O323,1,2)</f>
        <v>14</v>
      </c>
      <c r="R323" s="135"/>
      <c r="S323" s="135">
        <f t="shared" si="20"/>
        <v>8.1377672992080055E-2</v>
      </c>
      <c r="T323" s="135"/>
      <c r="U323" s="135">
        <f t="shared" si="21"/>
        <v>419796.57282807701</v>
      </c>
      <c r="V323">
        <v>391859.70818186819</v>
      </c>
    </row>
    <row r="324" spans="2:22">
      <c r="B324">
        <v>323</v>
      </c>
      <c r="D324" s="136" t="s">
        <v>1357</v>
      </c>
      <c r="E324" s="136"/>
      <c r="F324" s="136"/>
      <c r="G324" s="136" t="s">
        <v>1194</v>
      </c>
      <c r="H324" s="136" t="s">
        <v>1210</v>
      </c>
      <c r="I324" s="136"/>
      <c r="J324" s="137" t="str">
        <f>+VLOOKUP(P324,CATÁLOGO!D:E,2)</f>
        <v>1000 SERVICIOS PERSONALES</v>
      </c>
      <c r="K324" s="137" t="str">
        <f>+VLOOKUP(Q324,CATÁLOGO!G:H,2,FALSE)</f>
        <v>1400 SEGURIDAD SOCIAL</v>
      </c>
      <c r="L324" s="142" t="str">
        <f>+VLOOKUP(O324,CATÁLOGO!J:K,2,FALSE)</f>
        <v>142 APORTACIONES A FONDOS DE VIVIENDA</v>
      </c>
      <c r="M324" s="143">
        <f t="shared" ref="M324:M387" si="23">+N324</f>
        <v>194580.80786455813</v>
      </c>
      <c r="N324" s="170">
        <v>194580.80786455813</v>
      </c>
      <c r="O324">
        <v>142</v>
      </c>
      <c r="P324" s="5">
        <v>1</v>
      </c>
      <c r="Q324" s="4" t="str">
        <f t="shared" si="22"/>
        <v>14</v>
      </c>
      <c r="R324" s="135"/>
      <c r="S324" s="135">
        <f t="shared" si="20"/>
        <v>3.7719539362274943E-2</v>
      </c>
      <c r="T324" s="135"/>
      <c r="U324" s="135">
        <f t="shared" si="21"/>
        <v>194580.80786455813</v>
      </c>
      <c r="V324">
        <v>181631.73194561686</v>
      </c>
    </row>
    <row r="325" spans="2:22">
      <c r="B325">
        <v>333</v>
      </c>
      <c r="D325" s="136" t="s">
        <v>1358</v>
      </c>
      <c r="E325" s="136"/>
      <c r="F325" s="136"/>
      <c r="G325" s="136" t="s">
        <v>1194</v>
      </c>
      <c r="H325" s="136" t="s">
        <v>1210</v>
      </c>
      <c r="I325" s="136"/>
      <c r="J325" s="137" t="str">
        <f>+VLOOKUP(P325,CATÁLOGO!D:E,2)</f>
        <v>1000 SERVICIOS PERSONALES</v>
      </c>
      <c r="K325" s="137" t="str">
        <f>+VLOOKUP(Q325,CATÁLOGO!G:H,2,FALSE)</f>
        <v>1400 SEGURIDAD SOCIAL</v>
      </c>
      <c r="L325" s="142" t="str">
        <f>+VLOOKUP(O325,CATÁLOGO!J:K,2,FALSE)</f>
        <v>142 APORTACIONES A FONDOS DE VIVIENDA</v>
      </c>
      <c r="M325" s="143">
        <f t="shared" si="23"/>
        <v>120519.0514948426</v>
      </c>
      <c r="N325" s="170">
        <v>120519.0514948426</v>
      </c>
      <c r="O325">
        <v>142</v>
      </c>
      <c r="P325" s="5">
        <v>1</v>
      </c>
      <c r="Q325" s="4" t="str">
        <f t="shared" si="22"/>
        <v>14</v>
      </c>
      <c r="R325" s="135"/>
      <c r="S325" s="135">
        <f t="shared" si="20"/>
        <v>2.3362648951113601E-2</v>
      </c>
      <c r="T325" s="135"/>
      <c r="U325" s="135">
        <f t="shared" si="21"/>
        <v>120519.0514948426</v>
      </c>
      <c r="V325">
        <v>112498.68008919091</v>
      </c>
    </row>
    <row r="326" spans="2:22">
      <c r="B326">
        <v>343</v>
      </c>
      <c r="D326" s="136" t="s">
        <v>1359</v>
      </c>
      <c r="E326" s="136"/>
      <c r="F326" s="136"/>
      <c r="G326" s="136" t="s">
        <v>1194</v>
      </c>
      <c r="H326" s="136" t="s">
        <v>1210</v>
      </c>
      <c r="I326" s="136"/>
      <c r="J326" s="137" t="str">
        <f>+VLOOKUP(P326,CATÁLOGO!D:E,2)</f>
        <v>1000 SERVICIOS PERSONALES</v>
      </c>
      <c r="K326" s="137" t="str">
        <f>+VLOOKUP(Q326,CATÁLOGO!G:H,2,FALSE)</f>
        <v>1400 SEGURIDAD SOCIAL</v>
      </c>
      <c r="L326" s="142" t="str">
        <f>+VLOOKUP(O326,CATÁLOGO!J:K,2,FALSE)</f>
        <v>142 APORTACIONES A FONDOS DE VIVIENDA</v>
      </c>
      <c r="M326" s="143">
        <f t="shared" si="23"/>
        <v>36201.156222142774</v>
      </c>
      <c r="N326" s="170">
        <v>36201.156222142774</v>
      </c>
      <c r="O326">
        <v>142</v>
      </c>
      <c r="P326" s="5">
        <v>1</v>
      </c>
      <c r="Q326" s="4" t="str">
        <f t="shared" si="22"/>
        <v>14</v>
      </c>
      <c r="R326" s="135"/>
      <c r="S326" s="135">
        <f t="shared" si="20"/>
        <v>7.0176033909338902E-3</v>
      </c>
      <c r="T326" s="135"/>
      <c r="U326" s="135">
        <f t="shared" si="21"/>
        <v>36201.156222142774</v>
      </c>
      <c r="V326">
        <v>33792.020781610132</v>
      </c>
    </row>
    <row r="327" spans="2:22">
      <c r="B327">
        <v>353</v>
      </c>
      <c r="D327" s="136" t="s">
        <v>1360</v>
      </c>
      <c r="E327" s="136"/>
      <c r="F327" s="136"/>
      <c r="G327" s="136" t="s">
        <v>1179</v>
      </c>
      <c r="H327" s="136" t="s">
        <v>1210</v>
      </c>
      <c r="I327" s="136"/>
      <c r="J327" s="137" t="str">
        <f>+VLOOKUP(P327,CATÁLOGO!D:E,2)</f>
        <v>1000 SERVICIOS PERSONALES</v>
      </c>
      <c r="K327" s="137" t="str">
        <f>+VLOOKUP(Q327,CATÁLOGO!G:H,2,FALSE)</f>
        <v>1400 SEGURIDAD SOCIAL</v>
      </c>
      <c r="L327" s="142" t="str">
        <f>+VLOOKUP(O327,CATÁLOGO!J:K,2,FALSE)</f>
        <v>142 APORTACIONES A FONDOS DE VIVIENDA</v>
      </c>
      <c r="M327" s="143">
        <f t="shared" si="23"/>
        <v>1130932.7180911805</v>
      </c>
      <c r="N327" s="170">
        <v>1130932.7180911805</v>
      </c>
      <c r="O327">
        <v>142</v>
      </c>
      <c r="P327" s="5">
        <v>1</v>
      </c>
      <c r="Q327" s="4" t="str">
        <f t="shared" si="22"/>
        <v>14</v>
      </c>
      <c r="R327" s="135"/>
      <c r="S327" s="135">
        <f t="shared" si="20"/>
        <v>0.21923159660133601</v>
      </c>
      <c r="T327" s="135"/>
      <c r="U327" s="135">
        <f t="shared" si="21"/>
        <v>1130932.7180911805</v>
      </c>
      <c r="V327">
        <v>1055670.754763477</v>
      </c>
    </row>
    <row r="328" spans="2:22">
      <c r="B328">
        <v>363</v>
      </c>
      <c r="D328" s="136" t="s">
        <v>1361</v>
      </c>
      <c r="E328" s="136"/>
      <c r="F328" s="136"/>
      <c r="G328" s="136" t="s">
        <v>1182</v>
      </c>
      <c r="H328" s="136" t="s">
        <v>1210</v>
      </c>
      <c r="I328" s="136"/>
      <c r="J328" s="137" t="str">
        <f>+VLOOKUP(P328,CATÁLOGO!D:E,2)</f>
        <v>1000 SERVICIOS PERSONALES</v>
      </c>
      <c r="K328" s="137" t="str">
        <f>+VLOOKUP(Q328,CATÁLOGO!G:H,2,FALSE)</f>
        <v>1400 SEGURIDAD SOCIAL</v>
      </c>
      <c r="L328" s="142" t="str">
        <f>+VLOOKUP(O328,CATÁLOGO!J:K,2,FALSE)</f>
        <v>142 APORTACIONES A FONDOS DE VIVIENDA</v>
      </c>
      <c r="M328" s="143">
        <f t="shared" si="23"/>
        <v>106301.89391884612</v>
      </c>
      <c r="N328" s="170">
        <v>106301.89391884612</v>
      </c>
      <c r="O328">
        <v>142</v>
      </c>
      <c r="P328" s="5">
        <v>1</v>
      </c>
      <c r="Q328" s="4" t="str">
        <f t="shared" si="22"/>
        <v>14</v>
      </c>
      <c r="R328" s="135"/>
      <c r="S328" s="135">
        <f t="shared" si="20"/>
        <v>2.0606649319429772E-2</v>
      </c>
      <c r="T328" s="135"/>
      <c r="U328" s="135">
        <f t="shared" si="21"/>
        <v>106301.89391884612</v>
      </c>
      <c r="V328">
        <v>99227.654122079912</v>
      </c>
    </row>
    <row r="329" spans="2:22">
      <c r="B329">
        <v>374</v>
      </c>
      <c r="D329" s="136" t="s">
        <v>1363</v>
      </c>
      <c r="E329" s="136"/>
      <c r="F329" s="136"/>
      <c r="G329" s="136" t="s">
        <v>1196</v>
      </c>
      <c r="H329" s="136" t="s">
        <v>1210</v>
      </c>
      <c r="I329" s="136"/>
      <c r="J329" s="137" t="str">
        <f>+VLOOKUP(P329,CATÁLOGO!D:E,2)</f>
        <v>1000 SERVICIOS PERSONALES</v>
      </c>
      <c r="K329" s="137" t="str">
        <f>+VLOOKUP(Q329,CATÁLOGO!G:H,2,FALSE)</f>
        <v>1400 SEGURIDAD SOCIAL</v>
      </c>
      <c r="L329" s="142" t="str">
        <f>+VLOOKUP(O329,CATÁLOGO!J:K,2,FALSE)</f>
        <v>142 APORTACIONES A FONDOS DE VIVIENDA</v>
      </c>
      <c r="M329" s="143">
        <f t="shared" si="23"/>
        <v>107674.74420503766</v>
      </c>
      <c r="N329" s="170">
        <v>107674.74420503766</v>
      </c>
      <c r="O329">
        <v>142</v>
      </c>
      <c r="P329" s="5">
        <v>1</v>
      </c>
      <c r="Q329" s="4" t="str">
        <f t="shared" si="22"/>
        <v>14</v>
      </c>
      <c r="R329" s="135"/>
      <c r="S329" s="135">
        <f t="shared" si="20"/>
        <v>2.087277669846993E-2</v>
      </c>
      <c r="T329" s="135"/>
      <c r="U329" s="135">
        <f t="shared" si="21"/>
        <v>107674.74420503766</v>
      </c>
      <c r="V329">
        <v>100509.14317498059</v>
      </c>
    </row>
    <row r="330" spans="2:22">
      <c r="B330">
        <v>384</v>
      </c>
      <c r="D330" s="136" t="s">
        <v>1364</v>
      </c>
      <c r="E330" s="136"/>
      <c r="F330" s="136"/>
      <c r="G330" s="136" t="s">
        <v>1180</v>
      </c>
      <c r="H330" s="136" t="s">
        <v>1210</v>
      </c>
      <c r="I330" s="136"/>
      <c r="J330" s="137" t="str">
        <f>+VLOOKUP(P330,CATÁLOGO!D:E,2)</f>
        <v>1000 SERVICIOS PERSONALES</v>
      </c>
      <c r="K330" s="137" t="str">
        <f>+VLOOKUP(Q330,CATÁLOGO!G:H,2,FALSE)</f>
        <v>1400 SEGURIDAD SOCIAL</v>
      </c>
      <c r="L330" s="142" t="str">
        <f>+VLOOKUP(O330,CATÁLOGO!J:K,2,FALSE)</f>
        <v>142 APORTACIONES A FONDOS DE VIVIENDA</v>
      </c>
      <c r="M330" s="143">
        <f t="shared" si="23"/>
        <v>97484.51900471079</v>
      </c>
      <c r="N330" s="170">
        <v>97484.51900471079</v>
      </c>
      <c r="O330">
        <v>142</v>
      </c>
      <c r="P330" s="5">
        <v>1</v>
      </c>
      <c r="Q330" s="4" t="str">
        <f t="shared" si="22"/>
        <v>14</v>
      </c>
      <c r="R330" s="135"/>
      <c r="S330" s="135">
        <f t="shared" si="20"/>
        <v>1.8897398937566996E-2</v>
      </c>
      <c r="T330" s="135"/>
      <c r="U330" s="135">
        <f t="shared" si="21"/>
        <v>97484.51900471079</v>
      </c>
      <c r="V330">
        <v>90997.062963351636</v>
      </c>
    </row>
    <row r="331" spans="2:22">
      <c r="B331">
        <v>394</v>
      </c>
      <c r="D331" s="136" t="s">
        <v>1365</v>
      </c>
      <c r="E331" s="136"/>
      <c r="F331" s="136"/>
      <c r="G331" s="136" t="s">
        <v>1194</v>
      </c>
      <c r="H331" s="136" t="s">
        <v>1210</v>
      </c>
      <c r="I331" s="136"/>
      <c r="J331" s="137" t="str">
        <f>+VLOOKUP(P331,CATÁLOGO!D:E,2)</f>
        <v>1000 SERVICIOS PERSONALES</v>
      </c>
      <c r="K331" s="137" t="str">
        <f>+VLOOKUP(Q331,CATÁLOGO!G:H,2,FALSE)</f>
        <v>1400 SEGURIDAD SOCIAL</v>
      </c>
      <c r="L331" s="142" t="str">
        <f>+VLOOKUP(O331,CATÁLOGO!J:K,2,FALSE)</f>
        <v>142 APORTACIONES A FONDOS DE VIVIENDA</v>
      </c>
      <c r="M331" s="143">
        <f t="shared" si="23"/>
        <v>62212.126338681483</v>
      </c>
      <c r="N331" s="170">
        <v>62212.126338681483</v>
      </c>
      <c r="O331">
        <v>142</v>
      </c>
      <c r="P331" s="5">
        <v>1</v>
      </c>
      <c r="Q331" s="4" t="str">
        <f t="shared" si="22"/>
        <v>14</v>
      </c>
      <c r="R331" s="135"/>
      <c r="S331" s="135">
        <f t="shared" si="20"/>
        <v>1.2059836599486855E-2</v>
      </c>
      <c r="T331" s="135"/>
      <c r="U331" s="135">
        <f t="shared" si="21"/>
        <v>62212.126338681483</v>
      </c>
      <c r="V331">
        <v>58071.997844615929</v>
      </c>
    </row>
    <row r="332" spans="2:22">
      <c r="B332">
        <v>404</v>
      </c>
      <c r="D332" s="136" t="s">
        <v>1366</v>
      </c>
      <c r="E332" s="136"/>
      <c r="F332" s="136"/>
      <c r="G332" s="136" t="s">
        <v>1184</v>
      </c>
      <c r="H332" s="136" t="s">
        <v>1217</v>
      </c>
      <c r="I332" s="136"/>
      <c r="J332" s="137" t="str">
        <f>+VLOOKUP(P332,CATÁLOGO!D:E,2)</f>
        <v>1000 SERVICIOS PERSONALES</v>
      </c>
      <c r="K332" s="137" t="str">
        <f>+VLOOKUP(Q332,CATÁLOGO!G:H,2,FALSE)</f>
        <v>1400 SEGURIDAD SOCIAL</v>
      </c>
      <c r="L332" s="142" t="str">
        <f>+VLOOKUP(O332,CATÁLOGO!J:K,2,FALSE)</f>
        <v>142 APORTACIONES A FONDOS DE VIVIENDA</v>
      </c>
      <c r="M332" s="143">
        <f t="shared" si="23"/>
        <v>39377.573129402888</v>
      </c>
      <c r="N332" s="170">
        <v>39377.573129402888</v>
      </c>
      <c r="O332">
        <v>142</v>
      </c>
      <c r="P332" s="5">
        <v>1</v>
      </c>
      <c r="Q332" s="4" t="str">
        <f t="shared" si="22"/>
        <v>14</v>
      </c>
      <c r="R332" s="135"/>
      <c r="S332" s="135">
        <f t="shared" si="20"/>
        <v>7.6333526206718598E-3</v>
      </c>
      <c r="T332" s="135"/>
      <c r="U332" s="135">
        <f t="shared" si="21"/>
        <v>39377.573129402888</v>
      </c>
      <c r="V332">
        <v>36757.051663014339</v>
      </c>
    </row>
    <row r="333" spans="2:22">
      <c r="B333">
        <v>414</v>
      </c>
      <c r="D333" s="136" t="s">
        <v>1367</v>
      </c>
      <c r="E333" s="136"/>
      <c r="F333" s="136"/>
      <c r="G333" s="136" t="s">
        <v>1189</v>
      </c>
      <c r="H333" s="136" t="s">
        <v>1210</v>
      </c>
      <c r="I333" s="136"/>
      <c r="J333" s="137" t="str">
        <f>+VLOOKUP(P333,CATÁLOGO!D:E,2)</f>
        <v>1000 SERVICIOS PERSONALES</v>
      </c>
      <c r="K333" s="137" t="str">
        <f>+VLOOKUP(Q333,CATÁLOGO!G:H,2,FALSE)</f>
        <v>1400 SEGURIDAD SOCIAL</v>
      </c>
      <c r="L333" s="142" t="str">
        <f>+VLOOKUP(O333,CATÁLOGO!J:K,2,FALSE)</f>
        <v>142 APORTACIONES A FONDOS DE VIVIENDA</v>
      </c>
      <c r="M333" s="143">
        <f t="shared" si="23"/>
        <v>112303.6962172565</v>
      </c>
      <c r="N333" s="170">
        <v>112303.6962172565</v>
      </c>
      <c r="O333">
        <v>142</v>
      </c>
      <c r="P333" s="5">
        <v>1</v>
      </c>
      <c r="Q333" s="4" t="str">
        <f t="shared" si="22"/>
        <v>14</v>
      </c>
      <c r="R333" s="135"/>
      <c r="S333" s="135">
        <f t="shared" si="20"/>
        <v>2.1770100229742888E-2</v>
      </c>
      <c r="T333" s="135"/>
      <c r="U333" s="135">
        <f t="shared" si="21"/>
        <v>112303.6962172565</v>
      </c>
      <c r="V333">
        <v>104830.04501673719</v>
      </c>
    </row>
    <row r="334" spans="2:22">
      <c r="B334">
        <v>424</v>
      </c>
      <c r="D334" s="136" t="s">
        <v>1368</v>
      </c>
      <c r="E334" s="136"/>
      <c r="F334" s="136"/>
      <c r="G334" s="136" t="s">
        <v>1174</v>
      </c>
      <c r="H334" s="136" t="s">
        <v>1214</v>
      </c>
      <c r="I334" s="136"/>
      <c r="J334" s="137" t="str">
        <f>+VLOOKUP(P334,CATÁLOGO!D:E,2)</f>
        <v>1000 SERVICIOS PERSONALES</v>
      </c>
      <c r="K334" s="137" t="str">
        <f>+VLOOKUP(Q334,CATÁLOGO!G:H,2,FALSE)</f>
        <v>1400 SEGURIDAD SOCIAL</v>
      </c>
      <c r="L334" s="142" t="str">
        <f>+VLOOKUP(O334,CATÁLOGO!J:K,2,FALSE)</f>
        <v>142 APORTACIONES A FONDOS DE VIVIENDA</v>
      </c>
      <c r="M334" s="143">
        <f t="shared" si="23"/>
        <v>27216.377704935541</v>
      </c>
      <c r="N334" s="170">
        <v>27216.377704935541</v>
      </c>
      <c r="O334">
        <v>142</v>
      </c>
      <c r="P334" s="5">
        <v>1</v>
      </c>
      <c r="Q334" s="4" t="str">
        <f t="shared" si="22"/>
        <v>14</v>
      </c>
      <c r="R334" s="135"/>
      <c r="S334" s="135">
        <f t="shared" si="20"/>
        <v>5.2759017778075852E-3</v>
      </c>
      <c r="T334" s="135"/>
      <c r="U334" s="135">
        <f t="shared" si="21"/>
        <v>27216.377704935541</v>
      </c>
      <c r="V334">
        <v>25405.166491416971</v>
      </c>
    </row>
    <row r="335" spans="2:22">
      <c r="B335">
        <v>434</v>
      </c>
      <c r="D335" s="136" t="s">
        <v>1369</v>
      </c>
      <c r="E335" s="136"/>
      <c r="F335" s="136"/>
      <c r="G335" s="136" t="s">
        <v>1193</v>
      </c>
      <c r="H335" s="136" t="s">
        <v>1210</v>
      </c>
      <c r="I335" s="136"/>
      <c r="J335" s="137" t="str">
        <f>+VLOOKUP(P335,CATÁLOGO!D:E,2)</f>
        <v>1000 SERVICIOS PERSONALES</v>
      </c>
      <c r="K335" s="137" t="str">
        <f>+VLOOKUP(Q335,CATÁLOGO!G:H,2,FALSE)</f>
        <v>1400 SEGURIDAD SOCIAL</v>
      </c>
      <c r="L335" s="142" t="str">
        <f>+VLOOKUP(O335,CATÁLOGO!J:K,2,FALSE)</f>
        <v>142 APORTACIONES A FONDOS DE VIVIENDA</v>
      </c>
      <c r="M335" s="143">
        <f t="shared" si="23"/>
        <v>51409.316152966021</v>
      </c>
      <c r="N335" s="170">
        <v>51409.316152966021</v>
      </c>
      <c r="O335">
        <v>142</v>
      </c>
      <c r="P335" s="5">
        <v>1</v>
      </c>
      <c r="Q335" s="4" t="str">
        <f t="shared" si="22"/>
        <v>14</v>
      </c>
      <c r="R335" s="135"/>
      <c r="S335" s="135">
        <f t="shared" si="20"/>
        <v>9.9657090825176001E-3</v>
      </c>
      <c r="T335" s="135"/>
      <c r="U335" s="135">
        <f t="shared" si="21"/>
        <v>51409.316152966021</v>
      </c>
      <c r="V335">
        <v>47988.099306806216</v>
      </c>
    </row>
    <row r="336" spans="2:22">
      <c r="B336">
        <v>444</v>
      </c>
      <c r="D336" s="136" t="s">
        <v>1370</v>
      </c>
      <c r="E336" s="136"/>
      <c r="F336" s="136"/>
      <c r="G336" s="136" t="s">
        <v>1175</v>
      </c>
      <c r="H336" s="136" t="s">
        <v>1210</v>
      </c>
      <c r="I336" s="136"/>
      <c r="J336" s="137" t="str">
        <f>+VLOOKUP(P336,CATÁLOGO!D:E,2)</f>
        <v>1000 SERVICIOS PERSONALES</v>
      </c>
      <c r="K336" s="137" t="str">
        <f>+VLOOKUP(Q336,CATÁLOGO!G:H,2,FALSE)</f>
        <v>1400 SEGURIDAD SOCIAL</v>
      </c>
      <c r="L336" s="142" t="str">
        <f>+VLOOKUP(O336,CATÁLOGO!J:K,2,FALSE)</f>
        <v>142 APORTACIONES A FONDOS DE VIVIENDA</v>
      </c>
      <c r="M336" s="143">
        <f t="shared" si="23"/>
        <v>36679.89065031107</v>
      </c>
      <c r="N336" s="170">
        <v>36679.89065031107</v>
      </c>
      <c r="O336">
        <v>142</v>
      </c>
      <c r="P336" s="5">
        <v>1</v>
      </c>
      <c r="Q336" s="4" t="str">
        <f t="shared" si="22"/>
        <v>14</v>
      </c>
      <c r="R336" s="135"/>
      <c r="S336" s="135">
        <f t="shared" si="20"/>
        <v>7.1104061822551161E-3</v>
      </c>
      <c r="T336" s="135"/>
      <c r="U336" s="135">
        <f t="shared" si="21"/>
        <v>36679.89065031107</v>
      </c>
      <c r="V336">
        <v>34238.896114714553</v>
      </c>
    </row>
    <row r="337" spans="2:22">
      <c r="B337">
        <v>454</v>
      </c>
      <c r="D337" s="136" t="s">
        <v>1371</v>
      </c>
      <c r="E337" s="136"/>
      <c r="F337" s="136"/>
      <c r="G337" s="136" t="s">
        <v>1175</v>
      </c>
      <c r="H337" s="136" t="s">
        <v>1210</v>
      </c>
      <c r="I337" s="136"/>
      <c r="J337" s="137" t="str">
        <f>+VLOOKUP(P337,CATÁLOGO!D:E,2)</f>
        <v>1000 SERVICIOS PERSONALES</v>
      </c>
      <c r="K337" s="137" t="str">
        <f>+VLOOKUP(Q337,CATÁLOGO!G:H,2,FALSE)</f>
        <v>1400 SEGURIDAD SOCIAL</v>
      </c>
      <c r="L337" s="142" t="str">
        <f>+VLOOKUP(O337,CATÁLOGO!J:K,2,FALSE)</f>
        <v>142 APORTACIONES A FONDOS DE VIVIENDA</v>
      </c>
      <c r="M337" s="143">
        <f t="shared" si="23"/>
        <v>16830.278169650519</v>
      </c>
      <c r="N337" s="170">
        <v>16830.278169650519</v>
      </c>
      <c r="O337">
        <v>142</v>
      </c>
      <c r="P337" s="5">
        <v>1</v>
      </c>
      <c r="Q337" s="4" t="str">
        <f t="shared" si="22"/>
        <v>14</v>
      </c>
      <c r="R337" s="135"/>
      <c r="S337" s="135">
        <f t="shared" si="20"/>
        <v>3.2625537269845022E-3</v>
      </c>
      <c r="T337" s="135"/>
      <c r="U337" s="135">
        <f t="shared" si="21"/>
        <v>16830.278169650519</v>
      </c>
      <c r="V337">
        <v>15710.247103136478</v>
      </c>
    </row>
    <row r="338" spans="2:22">
      <c r="B338">
        <v>464</v>
      </c>
      <c r="D338" s="136" t="s">
        <v>1372</v>
      </c>
      <c r="E338" s="136"/>
      <c r="F338" s="136"/>
      <c r="G338" s="136" t="s">
        <v>1181</v>
      </c>
      <c r="H338" s="136" t="s">
        <v>1210</v>
      </c>
      <c r="I338" s="136"/>
      <c r="J338" s="137" t="str">
        <f>+VLOOKUP(P338,CATÁLOGO!D:E,2)</f>
        <v>1000 SERVICIOS PERSONALES</v>
      </c>
      <c r="K338" s="137" t="str">
        <f>+VLOOKUP(Q338,CATÁLOGO!G:H,2,FALSE)</f>
        <v>1400 SEGURIDAD SOCIAL</v>
      </c>
      <c r="L338" s="142" t="str">
        <f>+VLOOKUP(O338,CATÁLOGO!J:K,2,FALSE)</f>
        <v>142 APORTACIONES A FONDOS DE VIVIENDA</v>
      </c>
      <c r="M338" s="143">
        <f t="shared" si="23"/>
        <v>22319.470462577821</v>
      </c>
      <c r="N338" s="170">
        <v>22319.470462577821</v>
      </c>
      <c r="O338">
        <v>142</v>
      </c>
      <c r="P338" s="5">
        <v>1</v>
      </c>
      <c r="Q338" s="4" t="str">
        <f t="shared" si="22"/>
        <v>14</v>
      </c>
      <c r="R338" s="135"/>
      <c r="S338" s="135">
        <f t="shared" si="20"/>
        <v>4.3266350566513456E-3</v>
      </c>
      <c r="T338" s="135"/>
      <c r="U338" s="135">
        <f t="shared" si="21"/>
        <v>22319.470462577821</v>
      </c>
      <c r="V338">
        <v>20834.141458847593</v>
      </c>
    </row>
    <row r="339" spans="2:22">
      <c r="B339">
        <v>474</v>
      </c>
      <c r="D339" s="136" t="s">
        <v>1373</v>
      </c>
      <c r="E339" s="136"/>
      <c r="F339" s="136"/>
      <c r="G339" s="136" t="s">
        <v>1174</v>
      </c>
      <c r="H339" s="136" t="s">
        <v>1210</v>
      </c>
      <c r="I339" s="136"/>
      <c r="J339" s="137" t="str">
        <f>+VLOOKUP(P339,CATÁLOGO!D:E,2)</f>
        <v>1000 SERVICIOS PERSONALES</v>
      </c>
      <c r="K339" s="137" t="str">
        <f>+VLOOKUP(Q339,CATÁLOGO!G:H,2,FALSE)</f>
        <v>1400 SEGURIDAD SOCIAL</v>
      </c>
      <c r="L339" s="142" t="str">
        <f>+VLOOKUP(O339,CATÁLOGO!J:K,2,FALSE)</f>
        <v>142 APORTACIONES A FONDOS DE VIVIENDA</v>
      </c>
      <c r="M339" s="143">
        <f t="shared" si="23"/>
        <v>121953.2511748035</v>
      </c>
      <c r="N339" s="170">
        <v>121953.2511748035</v>
      </c>
      <c r="O339">
        <v>142</v>
      </c>
      <c r="P339" s="5">
        <v>1</v>
      </c>
      <c r="Q339" s="4" t="str">
        <f t="shared" si="22"/>
        <v>14</v>
      </c>
      <c r="R339" s="135"/>
      <c r="S339" s="135">
        <f t="shared" si="20"/>
        <v>2.3640668925824074E-2</v>
      </c>
      <c r="T339" s="135"/>
      <c r="U339" s="135">
        <f t="shared" si="21"/>
        <v>121953.2511748035</v>
      </c>
      <c r="V339">
        <v>113837.43582099193</v>
      </c>
    </row>
    <row r="340" spans="2:22">
      <c r="B340">
        <v>484</v>
      </c>
      <c r="D340" s="136" t="s">
        <v>1374</v>
      </c>
      <c r="E340" s="136"/>
      <c r="F340" s="136"/>
      <c r="G340" s="136" t="s">
        <v>1401</v>
      </c>
      <c r="H340" s="136" t="s">
        <v>1210</v>
      </c>
      <c r="I340" s="136"/>
      <c r="J340" s="137" t="str">
        <f>+VLOOKUP(P340,CATÁLOGO!D:E,2)</f>
        <v>1000 SERVICIOS PERSONALES</v>
      </c>
      <c r="K340" s="137" t="str">
        <f>+VLOOKUP(Q340,CATÁLOGO!G:H,2,FALSE)</f>
        <v>1400 SEGURIDAD SOCIAL</v>
      </c>
      <c r="L340" s="142" t="str">
        <f>+VLOOKUP(O340,CATÁLOGO!J:K,2,FALSE)</f>
        <v>142 APORTACIONES A FONDOS DE VIVIENDA</v>
      </c>
      <c r="M340" s="143">
        <f t="shared" si="23"/>
        <v>10457.349667606022</v>
      </c>
      <c r="N340" s="170">
        <v>10457.349667606022</v>
      </c>
      <c r="O340">
        <v>142</v>
      </c>
      <c r="P340" s="5">
        <v>1</v>
      </c>
      <c r="Q340" s="4" t="str">
        <f t="shared" si="22"/>
        <v>14</v>
      </c>
      <c r="R340" s="135"/>
      <c r="S340" s="135">
        <f t="shared" si="20"/>
        <v>2.0271599071934191E-3</v>
      </c>
      <c r="T340" s="135"/>
      <c r="U340" s="135">
        <f t="shared" si="21"/>
        <v>10457.349667606022</v>
      </c>
      <c r="V340">
        <v>9761.4279256683367</v>
      </c>
    </row>
    <row r="341" spans="2:22">
      <c r="B341">
        <v>494</v>
      </c>
      <c r="D341" s="136" t="s">
        <v>1375</v>
      </c>
      <c r="E341" s="136"/>
      <c r="F341" s="136"/>
      <c r="G341" s="136" t="s">
        <v>1191</v>
      </c>
      <c r="H341" s="136" t="s">
        <v>1210</v>
      </c>
      <c r="I341" s="136"/>
      <c r="J341" s="137" t="str">
        <f>+VLOOKUP(P341,CATÁLOGO!D:E,2)</f>
        <v>1000 SERVICIOS PERSONALES</v>
      </c>
      <c r="K341" s="137" t="str">
        <f>+VLOOKUP(Q341,CATÁLOGO!G:H,2,FALSE)</f>
        <v>1400 SEGURIDAD SOCIAL</v>
      </c>
      <c r="L341" s="142" t="str">
        <f>+VLOOKUP(O341,CATÁLOGO!J:K,2,FALSE)</f>
        <v>142 APORTACIONES A FONDOS DE VIVIENDA</v>
      </c>
      <c r="M341" s="143">
        <f t="shared" si="23"/>
        <v>29834.746765126823</v>
      </c>
      <c r="N341" s="170">
        <v>29834.746765126823</v>
      </c>
      <c r="O341">
        <v>142</v>
      </c>
      <c r="P341" s="5">
        <v>1</v>
      </c>
      <c r="Q341" s="4" t="str">
        <f t="shared" si="22"/>
        <v>14</v>
      </c>
      <c r="R341" s="135"/>
      <c r="S341" s="135">
        <f t="shared" si="20"/>
        <v>5.7834732896886246E-3</v>
      </c>
      <c r="T341" s="135"/>
      <c r="U341" s="135">
        <f t="shared" si="21"/>
        <v>29834.746765126823</v>
      </c>
      <c r="V341">
        <v>27849.286815999007</v>
      </c>
    </row>
    <row r="342" spans="2:22">
      <c r="B342">
        <v>504</v>
      </c>
      <c r="D342" s="136" t="s">
        <v>1376</v>
      </c>
      <c r="E342" s="136"/>
      <c r="F342" s="136"/>
      <c r="G342" s="136" t="s">
        <v>1187</v>
      </c>
      <c r="H342" s="136" t="s">
        <v>1214</v>
      </c>
      <c r="I342" s="136"/>
      <c r="J342" s="137" t="str">
        <f>+VLOOKUP(P342,CATÁLOGO!D:E,2)</f>
        <v>1000 SERVICIOS PERSONALES</v>
      </c>
      <c r="K342" s="137" t="str">
        <f>+VLOOKUP(Q342,CATÁLOGO!G:H,2,FALSE)</f>
        <v>1400 SEGURIDAD SOCIAL</v>
      </c>
      <c r="L342" s="142" t="str">
        <f>+VLOOKUP(O342,CATÁLOGO!J:K,2,FALSE)</f>
        <v>142 APORTACIONES A FONDOS DE VIVIENDA</v>
      </c>
      <c r="M342" s="143">
        <f t="shared" si="23"/>
        <v>67361.751642962932</v>
      </c>
      <c r="N342" s="170">
        <v>67361.751642962932</v>
      </c>
      <c r="O342">
        <v>142</v>
      </c>
      <c r="P342" s="5">
        <v>1</v>
      </c>
      <c r="Q342" s="4" t="str">
        <f t="shared" si="22"/>
        <v>14</v>
      </c>
      <c r="R342" s="135"/>
      <c r="S342" s="135">
        <f t="shared" si="20"/>
        <v>1.3058092781571457E-2</v>
      </c>
      <c r="T342" s="135"/>
      <c r="U342" s="135">
        <f t="shared" si="21"/>
        <v>67361.751642962932</v>
      </c>
      <c r="V342">
        <v>62878.922911648609</v>
      </c>
    </row>
    <row r="343" spans="2:22">
      <c r="B343">
        <v>514</v>
      </c>
      <c r="D343" s="136" t="s">
        <v>1377</v>
      </c>
      <c r="E343" s="136"/>
      <c r="F343" s="136"/>
      <c r="G343" s="136" t="s">
        <v>1194</v>
      </c>
      <c r="H343" s="136" t="s">
        <v>1210</v>
      </c>
      <c r="I343" s="136"/>
      <c r="J343" s="137" t="str">
        <f>+VLOOKUP(P343,CATÁLOGO!D:E,2)</f>
        <v>1000 SERVICIOS PERSONALES</v>
      </c>
      <c r="K343" s="137" t="str">
        <f>+VLOOKUP(Q343,CATÁLOGO!G:H,2,FALSE)</f>
        <v>1400 SEGURIDAD SOCIAL</v>
      </c>
      <c r="L343" s="142" t="str">
        <f>+VLOOKUP(O343,CATÁLOGO!J:K,2,FALSE)</f>
        <v>142 APORTACIONES A FONDOS DE VIVIENDA</v>
      </c>
      <c r="M343" s="143">
        <f t="shared" si="23"/>
        <v>57752.777007692574</v>
      </c>
      <c r="N343" s="170">
        <v>57752.777007692574</v>
      </c>
      <c r="O343">
        <v>142</v>
      </c>
      <c r="P343" s="5">
        <v>1</v>
      </c>
      <c r="Q343" s="4" t="str">
        <f t="shared" si="22"/>
        <v>14</v>
      </c>
      <c r="R343" s="135"/>
      <c r="S343" s="135">
        <f t="shared" si="20"/>
        <v>1.1195390591340703E-2</v>
      </c>
      <c r="T343" s="135"/>
      <c r="U343" s="135">
        <f t="shared" si="21"/>
        <v>57752.777007692574</v>
      </c>
      <c r="V343">
        <v>53909.411866959628</v>
      </c>
    </row>
    <row r="344" spans="2:22">
      <c r="B344">
        <v>524</v>
      </c>
      <c r="D344" s="136" t="s">
        <v>1378</v>
      </c>
      <c r="E344" s="136"/>
      <c r="F344" s="136"/>
      <c r="G344" s="136" t="s">
        <v>1174</v>
      </c>
      <c r="H344" s="136" t="s">
        <v>1209</v>
      </c>
      <c r="I344" s="136"/>
      <c r="J344" s="137" t="str">
        <f>+VLOOKUP(P344,CATÁLOGO!D:E,2)</f>
        <v>1000 SERVICIOS PERSONALES</v>
      </c>
      <c r="K344" s="137" t="str">
        <f>+VLOOKUP(Q344,CATÁLOGO!G:H,2,FALSE)</f>
        <v>1400 SEGURIDAD SOCIAL</v>
      </c>
      <c r="L344" s="142" t="str">
        <f>+VLOOKUP(O344,CATÁLOGO!J:K,2,FALSE)</f>
        <v>142 APORTACIONES A FONDOS DE VIVIENDA</v>
      </c>
      <c r="M344" s="143">
        <f t="shared" si="23"/>
        <v>36081.154970477874</v>
      </c>
      <c r="N344" s="170">
        <v>36081.154970477874</v>
      </c>
      <c r="O344">
        <v>142</v>
      </c>
      <c r="P344" s="5">
        <v>1</v>
      </c>
      <c r="Q344" s="4" t="str">
        <f t="shared" si="22"/>
        <v>14</v>
      </c>
      <c r="R344" s="135"/>
      <c r="S344" s="135">
        <f t="shared" si="20"/>
        <v>6.9943411176122215E-3</v>
      </c>
      <c r="T344" s="135"/>
      <c r="U344" s="135">
        <f t="shared" si="21"/>
        <v>36081.154970477874</v>
      </c>
      <c r="V344">
        <v>33680.005442508904</v>
      </c>
    </row>
    <row r="345" spans="2:22">
      <c r="B345">
        <v>534</v>
      </c>
      <c r="D345" s="136" t="s">
        <v>1379</v>
      </c>
      <c r="E345" s="136"/>
      <c r="F345" s="136"/>
      <c r="G345" s="136" t="s">
        <v>1174</v>
      </c>
      <c r="H345" s="136" t="s">
        <v>1209</v>
      </c>
      <c r="I345" s="136"/>
      <c r="J345" s="137" t="str">
        <f>+VLOOKUP(P345,CATÁLOGO!D:E,2)</f>
        <v>1000 SERVICIOS PERSONALES</v>
      </c>
      <c r="K345" s="137" t="str">
        <f>+VLOOKUP(Q345,CATÁLOGO!G:H,2,FALSE)</f>
        <v>1400 SEGURIDAD SOCIAL</v>
      </c>
      <c r="L345" s="142" t="str">
        <f>+VLOOKUP(O345,CATÁLOGO!J:K,2,FALSE)</f>
        <v>142 APORTACIONES A FONDOS DE VIVIENDA</v>
      </c>
      <c r="M345" s="143">
        <f t="shared" si="23"/>
        <v>7832.3833729405824</v>
      </c>
      <c r="N345" s="170">
        <v>7832.3833729405824</v>
      </c>
      <c r="O345">
        <v>142</v>
      </c>
      <c r="P345" s="5">
        <v>1</v>
      </c>
      <c r="Q345" s="4" t="str">
        <f t="shared" si="22"/>
        <v>14</v>
      </c>
      <c r="R345" s="135"/>
      <c r="S345" s="135">
        <f t="shared" si="20"/>
        <v>1.5183095197225348E-3</v>
      </c>
      <c r="T345" s="135"/>
      <c r="U345" s="135">
        <f t="shared" si="21"/>
        <v>7832.3833729405824</v>
      </c>
      <c r="V345">
        <v>7311.1494031800203</v>
      </c>
    </row>
    <row r="346" spans="2:22">
      <c r="B346">
        <v>544</v>
      </c>
      <c r="D346" s="136" t="s">
        <v>1380</v>
      </c>
      <c r="E346" s="136"/>
      <c r="F346" s="136"/>
      <c r="G346" s="136" t="s">
        <v>1174</v>
      </c>
      <c r="H346" s="136" t="s">
        <v>1209</v>
      </c>
      <c r="I346" s="136"/>
      <c r="J346" s="137" t="str">
        <f>+VLOOKUP(P346,CATÁLOGO!D:E,2)</f>
        <v>1000 SERVICIOS PERSONALES</v>
      </c>
      <c r="K346" s="137" t="str">
        <f>+VLOOKUP(Q346,CATÁLOGO!G:H,2,FALSE)</f>
        <v>1400 SEGURIDAD SOCIAL</v>
      </c>
      <c r="L346" s="142" t="str">
        <f>+VLOOKUP(O346,CATÁLOGO!J:K,2,FALSE)</f>
        <v>142 APORTACIONES A FONDOS DE VIVIENDA</v>
      </c>
      <c r="M346" s="143">
        <f t="shared" si="23"/>
        <v>19420.792239839757</v>
      </c>
      <c r="N346" s="170">
        <v>19420.792239839757</v>
      </c>
      <c r="O346">
        <v>142</v>
      </c>
      <c r="P346" s="5">
        <v>1</v>
      </c>
      <c r="Q346" s="4" t="str">
        <f t="shared" si="22"/>
        <v>14</v>
      </c>
      <c r="R346" s="135"/>
      <c r="S346" s="135">
        <f t="shared" si="20"/>
        <v>3.7647255419306354E-3</v>
      </c>
      <c r="T346" s="135"/>
      <c r="U346" s="135">
        <f t="shared" si="21"/>
        <v>19420.792239839757</v>
      </c>
      <c r="V346">
        <v>18128.366147669767</v>
      </c>
    </row>
    <row r="347" spans="2:22">
      <c r="B347">
        <v>554</v>
      </c>
      <c r="D347" s="136" t="s">
        <v>1381</v>
      </c>
      <c r="E347" s="136"/>
      <c r="F347" s="136"/>
      <c r="G347" s="136" t="s">
        <v>1403</v>
      </c>
      <c r="H347" s="136" t="s">
        <v>1210</v>
      </c>
      <c r="I347" s="136"/>
      <c r="J347" s="137" t="str">
        <f>+VLOOKUP(P347,CATÁLOGO!D:E,2)</f>
        <v>1000 SERVICIOS PERSONALES</v>
      </c>
      <c r="K347" s="137" t="str">
        <f>+VLOOKUP(Q347,CATÁLOGO!G:H,2,FALSE)</f>
        <v>1400 SEGURIDAD SOCIAL</v>
      </c>
      <c r="L347" s="142" t="str">
        <f>+VLOOKUP(O347,CATÁLOGO!J:K,2,FALSE)</f>
        <v>142 APORTACIONES A FONDOS DE VIVIENDA</v>
      </c>
      <c r="M347" s="143">
        <f t="shared" si="23"/>
        <v>31025.03446947693</v>
      </c>
      <c r="N347" s="170">
        <v>31025.03446947693</v>
      </c>
      <c r="O347">
        <v>142</v>
      </c>
      <c r="P347" s="5">
        <v>1</v>
      </c>
      <c r="Q347" s="4" t="str">
        <f t="shared" si="22"/>
        <v>14</v>
      </c>
      <c r="R347" s="135"/>
      <c r="S347" s="135">
        <f t="shared" si="20"/>
        <v>6.0142108655543659E-3</v>
      </c>
      <c r="T347" s="135"/>
      <c r="U347" s="135">
        <f t="shared" si="21"/>
        <v>31025.03446947693</v>
      </c>
      <c r="V347">
        <v>28960.362567134591</v>
      </c>
    </row>
    <row r="348" spans="2:22">
      <c r="B348">
        <v>564</v>
      </c>
      <c r="D348" s="136" t="s">
        <v>1382</v>
      </c>
      <c r="E348" s="136"/>
      <c r="F348" s="136"/>
      <c r="G348" s="136" t="s">
        <v>1402</v>
      </c>
      <c r="H348" s="136" t="s">
        <v>1210</v>
      </c>
      <c r="I348" s="136"/>
      <c r="J348" s="137" t="str">
        <f>+VLOOKUP(P348,CATÁLOGO!D:E,2)</f>
        <v>1000 SERVICIOS PERSONALES</v>
      </c>
      <c r="K348" s="137" t="str">
        <f>+VLOOKUP(Q348,CATÁLOGO!G:H,2,FALSE)</f>
        <v>1400 SEGURIDAD SOCIAL</v>
      </c>
      <c r="L348" s="142" t="str">
        <f>+VLOOKUP(O348,CATÁLOGO!J:K,2,FALSE)</f>
        <v>142 APORTACIONES A FONDOS DE VIVIENDA</v>
      </c>
      <c r="M348" s="143">
        <f t="shared" si="23"/>
        <v>56894.657615696546</v>
      </c>
      <c r="N348" s="170">
        <v>56894.657615696546</v>
      </c>
      <c r="O348">
        <v>142</v>
      </c>
      <c r="P348" s="5">
        <v>1</v>
      </c>
      <c r="Q348" s="4" t="str">
        <f t="shared" si="22"/>
        <v>14</v>
      </c>
      <c r="R348" s="135"/>
      <c r="S348" s="135">
        <f t="shared" si="20"/>
        <v>1.1029043927766073E-2</v>
      </c>
      <c r="T348" s="135"/>
      <c r="U348" s="135">
        <f t="shared" si="21"/>
        <v>56894.657615696546</v>
      </c>
      <c r="V348">
        <v>53108.39909959129</v>
      </c>
    </row>
    <row r="349" spans="2:22">
      <c r="B349">
        <v>574</v>
      </c>
      <c r="D349" s="136" t="s">
        <v>1383</v>
      </c>
      <c r="E349" s="136"/>
      <c r="F349" s="136"/>
      <c r="G349" s="136" t="s">
        <v>1402</v>
      </c>
      <c r="H349" s="136" t="s">
        <v>1210</v>
      </c>
      <c r="I349" s="136"/>
      <c r="J349" s="137" t="str">
        <f>+VLOOKUP(P349,CATÁLOGO!D:E,2)</f>
        <v>1000 SERVICIOS PERSONALES</v>
      </c>
      <c r="K349" s="137" t="str">
        <f>+VLOOKUP(Q349,CATÁLOGO!G:H,2,FALSE)</f>
        <v>1400 SEGURIDAD SOCIAL</v>
      </c>
      <c r="L349" s="142" t="str">
        <f>+VLOOKUP(O349,CATÁLOGO!J:K,2,FALSE)</f>
        <v>142 APORTACIONES A FONDOS DE VIVIENDA</v>
      </c>
      <c r="M349" s="143">
        <f t="shared" si="23"/>
        <v>6854.3800134480871</v>
      </c>
      <c r="N349" s="170">
        <v>6854.3800134480871</v>
      </c>
      <c r="O349">
        <v>142</v>
      </c>
      <c r="P349" s="5">
        <v>1</v>
      </c>
      <c r="Q349" s="4" t="str">
        <f t="shared" si="22"/>
        <v>14</v>
      </c>
      <c r="R349" s="135"/>
      <c r="S349" s="135">
        <f t="shared" si="20"/>
        <v>1.3287233183922771E-3</v>
      </c>
      <c r="T349" s="135"/>
      <c r="U349" s="135">
        <f t="shared" si="21"/>
        <v>6854.3800134480871</v>
      </c>
      <c r="V349">
        <v>6398.2307757843464</v>
      </c>
    </row>
    <row r="350" spans="2:22">
      <c r="B350">
        <v>584</v>
      </c>
      <c r="D350" s="136" t="s">
        <v>1384</v>
      </c>
      <c r="E350" s="136"/>
      <c r="F350" s="136"/>
      <c r="G350" s="136" t="s">
        <v>1174</v>
      </c>
      <c r="H350" s="136" t="s">
        <v>1214</v>
      </c>
      <c r="I350" s="136"/>
      <c r="J350" s="137" t="str">
        <f>+VLOOKUP(P350,CATÁLOGO!D:E,2)</f>
        <v>1000 SERVICIOS PERSONALES</v>
      </c>
      <c r="K350" s="137" t="str">
        <f>+VLOOKUP(Q350,CATÁLOGO!G:H,2,FALSE)</f>
        <v>1400 SEGURIDAD SOCIAL</v>
      </c>
      <c r="L350" s="142" t="str">
        <f>+VLOOKUP(O350,CATÁLOGO!J:K,2,FALSE)</f>
        <v>142 APORTACIONES A FONDOS DE VIVIENDA</v>
      </c>
      <c r="M350" s="143">
        <f t="shared" si="23"/>
        <v>97940.089809614263</v>
      </c>
      <c r="N350" s="170">
        <v>97940.089809614263</v>
      </c>
      <c r="O350">
        <v>142</v>
      </c>
      <c r="P350" s="5">
        <v>1</v>
      </c>
      <c r="Q350" s="4" t="str">
        <f t="shared" si="22"/>
        <v>14</v>
      </c>
      <c r="R350" s="135"/>
      <c r="S350" s="135">
        <f t="shared" si="20"/>
        <v>1.8985711454594989E-2</v>
      </c>
      <c r="T350" s="135"/>
      <c r="U350" s="135">
        <f t="shared" si="21"/>
        <v>97940.089809614263</v>
      </c>
      <c r="V350">
        <v>91422.316179362911</v>
      </c>
    </row>
    <row r="351" spans="2:22">
      <c r="B351">
        <v>594</v>
      </c>
      <c r="D351" s="136" t="s">
        <v>1385</v>
      </c>
      <c r="E351" s="136"/>
      <c r="F351" s="136"/>
      <c r="G351" s="136" t="s">
        <v>1174</v>
      </c>
      <c r="H351" s="136" t="s">
        <v>1210</v>
      </c>
      <c r="I351" s="136"/>
      <c r="J351" s="137" t="str">
        <f>+VLOOKUP(P351,CATÁLOGO!D:E,2)</f>
        <v>1000 SERVICIOS PERSONALES</v>
      </c>
      <c r="K351" s="137" t="str">
        <f>+VLOOKUP(Q351,CATÁLOGO!G:H,2,FALSE)</f>
        <v>1400 SEGURIDAD SOCIAL</v>
      </c>
      <c r="L351" s="142" t="str">
        <f>+VLOOKUP(O351,CATÁLOGO!J:K,2,FALSE)</f>
        <v>142 APORTACIONES A FONDOS DE VIVIENDA</v>
      </c>
      <c r="M351" s="143">
        <f t="shared" si="23"/>
        <v>62054.760305691038</v>
      </c>
      <c r="N351" s="170">
        <v>62054.760305691038</v>
      </c>
      <c r="O351">
        <v>142</v>
      </c>
      <c r="P351" s="5">
        <v>1</v>
      </c>
      <c r="Q351" s="4" t="str">
        <f t="shared" si="22"/>
        <v>14</v>
      </c>
      <c r="R351" s="135"/>
      <c r="S351" s="135">
        <f t="shared" si="20"/>
        <v>1.2029331153750399E-2</v>
      </c>
      <c r="T351" s="135"/>
      <c r="U351" s="135">
        <f t="shared" si="21"/>
        <v>62054.760305691038</v>
      </c>
      <c r="V351">
        <v>57925.104297224752</v>
      </c>
    </row>
    <row r="352" spans="2:22">
      <c r="B352">
        <v>604</v>
      </c>
      <c r="D352" s="136" t="s">
        <v>1386</v>
      </c>
      <c r="E352" s="136"/>
      <c r="F352" s="136"/>
      <c r="G352" s="136" t="s">
        <v>1174</v>
      </c>
      <c r="H352" s="136" t="s">
        <v>1210</v>
      </c>
      <c r="I352" s="136"/>
      <c r="J352" s="137" t="str">
        <f>+VLOOKUP(P352,CATÁLOGO!D:E,2)</f>
        <v>1000 SERVICIOS PERSONALES</v>
      </c>
      <c r="K352" s="137" t="str">
        <f>+VLOOKUP(Q352,CATÁLOGO!G:H,2,FALSE)</f>
        <v>1400 SEGURIDAD SOCIAL</v>
      </c>
      <c r="L352" s="142" t="str">
        <f>+VLOOKUP(O352,CATÁLOGO!J:K,2,FALSE)</f>
        <v>142 APORTACIONES A FONDOS DE VIVIENDA</v>
      </c>
      <c r="M352" s="143">
        <f t="shared" si="23"/>
        <v>106679.33392021408</v>
      </c>
      <c r="N352" s="170">
        <v>106679.33392021408</v>
      </c>
      <c r="O352">
        <v>142</v>
      </c>
      <c r="P352" s="5">
        <v>1</v>
      </c>
      <c r="Q352" s="4" t="str">
        <f t="shared" si="22"/>
        <v>14</v>
      </c>
      <c r="R352" s="135"/>
      <c r="S352" s="135">
        <f t="shared" si="20"/>
        <v>2.0679816160212985E-2</v>
      </c>
      <c r="T352" s="135"/>
      <c r="U352" s="135">
        <f t="shared" si="21"/>
        <v>106679.33392021408</v>
      </c>
      <c r="V352">
        <v>99579.976028368503</v>
      </c>
    </row>
    <row r="353" spans="2:22">
      <c r="B353">
        <v>614</v>
      </c>
      <c r="D353" s="136" t="s">
        <v>1387</v>
      </c>
      <c r="E353" s="136"/>
      <c r="F353" s="136"/>
      <c r="G353" s="136" t="s">
        <v>1176</v>
      </c>
      <c r="H353" s="136" t="s">
        <v>1209</v>
      </c>
      <c r="I353" s="136"/>
      <c r="J353" s="137" t="str">
        <f>+VLOOKUP(P353,CATÁLOGO!D:E,2)</f>
        <v>1000 SERVICIOS PERSONALES</v>
      </c>
      <c r="K353" s="137" t="str">
        <f>+VLOOKUP(Q353,CATÁLOGO!G:H,2,FALSE)</f>
        <v>1400 SEGURIDAD SOCIAL</v>
      </c>
      <c r="L353" s="142" t="str">
        <f>+VLOOKUP(O353,CATÁLOGO!J:K,2,FALSE)</f>
        <v>142 APORTACIONES A FONDOS DE VIVIENDA</v>
      </c>
      <c r="M353" s="143">
        <f t="shared" si="23"/>
        <v>55002.316652807429</v>
      </c>
      <c r="N353" s="170">
        <v>55002.316652807429</v>
      </c>
      <c r="O353">
        <v>142</v>
      </c>
      <c r="P353" s="5">
        <v>1</v>
      </c>
      <c r="Q353" s="4" t="str">
        <f t="shared" si="22"/>
        <v>14</v>
      </c>
      <c r="R353" s="135"/>
      <c r="S353" s="135">
        <f t="shared" si="20"/>
        <v>1.0662213148205195E-2</v>
      </c>
      <c r="T353" s="135"/>
      <c r="U353" s="135">
        <f t="shared" si="21"/>
        <v>55002.316652807429</v>
      </c>
      <c r="V353">
        <v>51341.990735409599</v>
      </c>
    </row>
    <row r="354" spans="2:22">
      <c r="B354">
        <v>624</v>
      </c>
      <c r="D354" s="136" t="s">
        <v>1388</v>
      </c>
      <c r="E354" s="136"/>
      <c r="F354" s="136"/>
      <c r="G354" s="136" t="s">
        <v>1194</v>
      </c>
      <c r="H354" s="136" t="s">
        <v>1210</v>
      </c>
      <c r="I354" s="136"/>
      <c r="J354" s="137" t="str">
        <f>+VLOOKUP(P354,CATÁLOGO!D:E,2)</f>
        <v>1000 SERVICIOS PERSONALES</v>
      </c>
      <c r="K354" s="137" t="str">
        <f>+VLOOKUP(Q354,CATÁLOGO!G:H,2,FALSE)</f>
        <v>1400 SEGURIDAD SOCIAL</v>
      </c>
      <c r="L354" s="142" t="str">
        <f>+VLOOKUP(O354,CATÁLOGO!J:K,2,FALSE)</f>
        <v>142 APORTACIONES A FONDOS DE VIVIENDA</v>
      </c>
      <c r="M354" s="143">
        <f t="shared" si="23"/>
        <v>28024.465625415633</v>
      </c>
      <c r="N354" s="170">
        <v>28024.465625415633</v>
      </c>
      <c r="O354">
        <v>142</v>
      </c>
      <c r="P354" s="5">
        <v>1</v>
      </c>
      <c r="Q354" s="4" t="str">
        <f t="shared" si="22"/>
        <v>14</v>
      </c>
      <c r="R354" s="135"/>
      <c r="S354" s="135">
        <f t="shared" si="20"/>
        <v>5.4325498278349257E-3</v>
      </c>
      <c r="T354" s="135"/>
      <c r="U354" s="135">
        <f t="shared" si="21"/>
        <v>28024.465625415633</v>
      </c>
      <c r="V354">
        <v>26159.477310515304</v>
      </c>
    </row>
    <row r="355" spans="2:22">
      <c r="B355">
        <v>634</v>
      </c>
      <c r="D355" s="136" t="s">
        <v>1389</v>
      </c>
      <c r="E355" s="136"/>
      <c r="F355" s="136"/>
      <c r="G355" s="136" t="s">
        <v>1174</v>
      </c>
      <c r="H355" s="136" t="s">
        <v>1212</v>
      </c>
      <c r="I355" s="136"/>
      <c r="J355" s="137" t="str">
        <f>+VLOOKUP(P355,CATÁLOGO!D:E,2)</f>
        <v>1000 SERVICIOS PERSONALES</v>
      </c>
      <c r="K355" s="137" t="str">
        <f>+VLOOKUP(Q355,CATÁLOGO!G:H,2,FALSE)</f>
        <v>1400 SEGURIDAD SOCIAL</v>
      </c>
      <c r="L355" s="142" t="str">
        <f>+VLOOKUP(O355,CATÁLOGO!J:K,2,FALSE)</f>
        <v>142 APORTACIONES A FONDOS DE VIVIENDA</v>
      </c>
      <c r="M355" s="143">
        <f t="shared" si="23"/>
        <v>15107.080524998322</v>
      </c>
      <c r="N355" s="170">
        <v>15107.080524998322</v>
      </c>
      <c r="O355">
        <v>142</v>
      </c>
      <c r="P355" s="5">
        <v>1</v>
      </c>
      <c r="Q355" s="4" t="str">
        <f t="shared" si="22"/>
        <v>14</v>
      </c>
      <c r="R355" s="135"/>
      <c r="S355" s="135">
        <f t="shared" si="20"/>
        <v>2.9285114229167684E-3</v>
      </c>
      <c r="T355" s="135"/>
      <c r="U355" s="135">
        <f t="shared" si="21"/>
        <v>15107.080524998322</v>
      </c>
      <c r="V355">
        <v>14101.725810015694</v>
      </c>
    </row>
    <row r="356" spans="2:22">
      <c r="B356">
        <v>644</v>
      </c>
      <c r="D356" s="136" t="s">
        <v>1390</v>
      </c>
      <c r="E356" s="136"/>
      <c r="F356" s="136"/>
      <c r="G356" s="136" t="s">
        <v>1403</v>
      </c>
      <c r="H356" s="136" t="s">
        <v>1210</v>
      </c>
      <c r="I356" s="136"/>
      <c r="J356" s="137" t="str">
        <f>+VLOOKUP(P356,CATÁLOGO!D:E,2)</f>
        <v>1000 SERVICIOS PERSONALES</v>
      </c>
      <c r="K356" s="137" t="str">
        <f>+VLOOKUP(Q356,CATÁLOGO!G:H,2,FALSE)</f>
        <v>1400 SEGURIDAD SOCIAL</v>
      </c>
      <c r="L356" s="142" t="str">
        <f>+VLOOKUP(O356,CATÁLOGO!J:K,2,FALSE)</f>
        <v>142 APORTACIONES A FONDOS DE VIVIENDA</v>
      </c>
      <c r="M356" s="143">
        <f t="shared" si="23"/>
        <v>11761.10980491179</v>
      </c>
      <c r="N356" s="170">
        <v>11761.10980491179</v>
      </c>
      <c r="O356">
        <v>142</v>
      </c>
      <c r="P356" s="5">
        <v>1</v>
      </c>
      <c r="Q356" s="4" t="str">
        <f t="shared" si="22"/>
        <v>14</v>
      </c>
      <c r="R356" s="135"/>
      <c r="S356" s="135">
        <f t="shared" si="20"/>
        <v>2.2798941432045096E-3</v>
      </c>
      <c r="T356" s="135"/>
      <c r="U356" s="135">
        <f t="shared" si="21"/>
        <v>11761.10980491179</v>
      </c>
      <c r="V356">
        <v>10978.424680791966</v>
      </c>
    </row>
    <row r="357" spans="2:22">
      <c r="B357">
        <v>654</v>
      </c>
      <c r="D357" s="136" t="s">
        <v>1391</v>
      </c>
      <c r="E357" s="136"/>
      <c r="F357" s="136"/>
      <c r="G357" s="136" t="s">
        <v>1174</v>
      </c>
      <c r="H357" s="136" t="s">
        <v>1210</v>
      </c>
      <c r="I357" s="136"/>
      <c r="J357" s="137" t="str">
        <f>+VLOOKUP(P357,CATÁLOGO!D:E,2)</f>
        <v>1000 SERVICIOS PERSONALES</v>
      </c>
      <c r="K357" s="137" t="str">
        <f>+VLOOKUP(Q357,CATÁLOGO!G:H,2,FALSE)</f>
        <v>1400 SEGURIDAD SOCIAL</v>
      </c>
      <c r="L357" s="142" t="str">
        <f>+VLOOKUP(O357,CATÁLOGO!J:K,2,FALSE)</f>
        <v>142 APORTACIONES A FONDOS DE VIVIENDA</v>
      </c>
      <c r="M357" s="143">
        <f t="shared" si="23"/>
        <v>37439.745456524477</v>
      </c>
      <c r="N357" s="170">
        <v>37439.745456524477</v>
      </c>
      <c r="O357">
        <v>142</v>
      </c>
      <c r="P357" s="5">
        <v>1</v>
      </c>
      <c r="Q357" s="4" t="str">
        <f t="shared" si="22"/>
        <v>14</v>
      </c>
      <c r="R357" s="135"/>
      <c r="S357" s="135">
        <f t="shared" si="20"/>
        <v>7.2577042307478057E-3</v>
      </c>
      <c r="T357" s="135"/>
      <c r="U357" s="135">
        <f t="shared" si="21"/>
        <v>37439.745456524477</v>
      </c>
      <c r="V357">
        <v>34948.183664675853</v>
      </c>
    </row>
    <row r="358" spans="2:22">
      <c r="B358">
        <v>664</v>
      </c>
      <c r="D358" s="136" t="s">
        <v>1392</v>
      </c>
      <c r="E358" s="136"/>
      <c r="F358" s="136"/>
      <c r="G358" s="136" t="s">
        <v>1174</v>
      </c>
      <c r="H358" s="136" t="s">
        <v>1209</v>
      </c>
      <c r="I358" s="136"/>
      <c r="J358" s="137" t="str">
        <f>+VLOOKUP(P358,CATÁLOGO!D:E,2)</f>
        <v>1000 SERVICIOS PERSONALES</v>
      </c>
      <c r="K358" s="137" t="str">
        <f>+VLOOKUP(Q358,CATÁLOGO!G:H,2,FALSE)</f>
        <v>1400 SEGURIDAD SOCIAL</v>
      </c>
      <c r="L358" s="142" t="str">
        <f>+VLOOKUP(O358,CATÁLOGO!J:K,2,FALSE)</f>
        <v>142 APORTACIONES A FONDOS DE VIVIENDA</v>
      </c>
      <c r="M358" s="143">
        <f t="shared" si="23"/>
        <v>50911.249384368231</v>
      </c>
      <c r="N358" s="170">
        <v>50911.249384368231</v>
      </c>
      <c r="O358">
        <v>142</v>
      </c>
      <c r="P358" s="5">
        <v>1</v>
      </c>
      <c r="Q358" s="4" t="str">
        <f t="shared" si="22"/>
        <v>14</v>
      </c>
      <c r="R358" s="135"/>
      <c r="S358" s="135">
        <f t="shared" si="20"/>
        <v>9.8691587120604968E-3</v>
      </c>
      <c r="T358" s="135"/>
      <c r="U358" s="135">
        <f t="shared" si="21"/>
        <v>50911.249384368231</v>
      </c>
      <c r="V358">
        <v>47523.178173022337</v>
      </c>
    </row>
    <row r="359" spans="2:22">
      <c r="B359">
        <v>674</v>
      </c>
      <c r="D359" s="136" t="s">
        <v>1393</v>
      </c>
      <c r="E359" s="136"/>
      <c r="F359" s="136"/>
      <c r="G359" s="136" t="s">
        <v>1174</v>
      </c>
      <c r="H359" s="136" t="s">
        <v>1210</v>
      </c>
      <c r="I359" s="136"/>
      <c r="J359" s="137" t="str">
        <f>+VLOOKUP(P359,CATÁLOGO!D:E,2)</f>
        <v>1000 SERVICIOS PERSONALES</v>
      </c>
      <c r="K359" s="137" t="str">
        <f>+VLOOKUP(Q359,CATÁLOGO!G:H,2,FALSE)</f>
        <v>1400 SEGURIDAD SOCIAL</v>
      </c>
      <c r="L359" s="142" t="str">
        <f>+VLOOKUP(O359,CATÁLOGO!J:K,2,FALSE)</f>
        <v>142 APORTACIONES A FONDOS DE VIVIENDA</v>
      </c>
      <c r="M359" s="143">
        <f t="shared" si="23"/>
        <v>30796.037130618093</v>
      </c>
      <c r="N359" s="170">
        <v>30796.037130618093</v>
      </c>
      <c r="O359">
        <v>142</v>
      </c>
      <c r="P359" s="5">
        <v>1</v>
      </c>
      <c r="Q359" s="4" t="str">
        <f t="shared" si="22"/>
        <v>14</v>
      </c>
      <c r="R359" s="135"/>
      <c r="S359" s="135">
        <f t="shared" si="20"/>
        <v>5.969819672857939E-3</v>
      </c>
      <c r="T359" s="135"/>
      <c r="U359" s="135">
        <f t="shared" si="21"/>
        <v>30796.037130618093</v>
      </c>
      <c r="V359">
        <v>28746.604675365434</v>
      </c>
    </row>
    <row r="360" spans="2:22">
      <c r="B360">
        <v>684</v>
      </c>
      <c r="D360" s="136" t="s">
        <v>1394</v>
      </c>
      <c r="E360" s="136"/>
      <c r="F360" s="136"/>
      <c r="G360" s="136" t="s">
        <v>1186</v>
      </c>
      <c r="H360" s="136" t="s">
        <v>1210</v>
      </c>
      <c r="I360" s="136"/>
      <c r="J360" s="137" t="str">
        <f>+VLOOKUP(P360,CATÁLOGO!D:E,2)</f>
        <v>1000 SERVICIOS PERSONALES</v>
      </c>
      <c r="K360" s="137" t="str">
        <f>+VLOOKUP(Q360,CATÁLOGO!G:H,2,FALSE)</f>
        <v>1400 SEGURIDAD SOCIAL</v>
      </c>
      <c r="L360" s="142" t="str">
        <f>+VLOOKUP(O360,CATÁLOGO!J:K,2,FALSE)</f>
        <v>142 APORTACIONES A FONDOS DE VIVIENDA</v>
      </c>
      <c r="M360" s="143">
        <f t="shared" si="23"/>
        <v>53609.860363126769</v>
      </c>
      <c r="N360" s="170">
        <v>53609.860363126769</v>
      </c>
      <c r="O360">
        <v>142</v>
      </c>
      <c r="P360" s="5">
        <v>1</v>
      </c>
      <c r="Q360" s="4" t="str">
        <f t="shared" si="22"/>
        <v>14</v>
      </c>
      <c r="R360" s="135"/>
      <c r="S360" s="135">
        <f t="shared" si="20"/>
        <v>1.0392285140375067E-2</v>
      </c>
      <c r="T360" s="135"/>
      <c r="U360" s="135">
        <f t="shared" si="21"/>
        <v>53609.860363126769</v>
      </c>
      <c r="V360">
        <v>50042.200430657074</v>
      </c>
    </row>
    <row r="361" spans="2:22">
      <c r="B361">
        <v>694</v>
      </c>
      <c r="D361" s="136" t="s">
        <v>1395</v>
      </c>
      <c r="E361" s="136"/>
      <c r="F361" s="136"/>
      <c r="G361" s="136" t="s">
        <v>1194</v>
      </c>
      <c r="H361" s="136" t="s">
        <v>1210</v>
      </c>
      <c r="I361" s="136"/>
      <c r="J361" s="137" t="str">
        <f>+VLOOKUP(P361,CATÁLOGO!D:E,2)</f>
        <v>1000 SERVICIOS PERSONALES</v>
      </c>
      <c r="K361" s="137" t="str">
        <f>+VLOOKUP(Q361,CATÁLOGO!G:H,2,FALSE)</f>
        <v>1400 SEGURIDAD SOCIAL</v>
      </c>
      <c r="L361" s="142" t="str">
        <f>+VLOOKUP(O361,CATÁLOGO!J:K,2,FALSE)</f>
        <v>142 APORTACIONES A FONDOS DE VIVIENDA</v>
      </c>
      <c r="M361" s="143">
        <f t="shared" si="23"/>
        <v>15207.309620602136</v>
      </c>
      <c r="N361" s="170">
        <v>15207.309620602136</v>
      </c>
      <c r="O361">
        <v>142</v>
      </c>
      <c r="P361" s="5">
        <v>1</v>
      </c>
      <c r="Q361" s="4" t="str">
        <f t="shared" si="22"/>
        <v>14</v>
      </c>
      <c r="R361" s="135"/>
      <c r="S361" s="135">
        <f t="shared" si="20"/>
        <v>2.947940858729908E-3</v>
      </c>
      <c r="T361" s="135"/>
      <c r="U361" s="135">
        <f t="shared" si="21"/>
        <v>15207.309620602136</v>
      </c>
      <c r="V361">
        <v>14195.284801910389</v>
      </c>
    </row>
    <row r="362" spans="2:22">
      <c r="B362">
        <v>704</v>
      </c>
      <c r="D362" s="136" t="s">
        <v>1396</v>
      </c>
      <c r="E362" s="136"/>
      <c r="F362" s="136"/>
      <c r="G362" s="136" t="s">
        <v>1404</v>
      </c>
      <c r="H362" s="136" t="s">
        <v>1210</v>
      </c>
      <c r="I362" s="136"/>
      <c r="J362" s="137" t="str">
        <f>+VLOOKUP(P362,CATÁLOGO!D:E,2)</f>
        <v>1000 SERVICIOS PERSONALES</v>
      </c>
      <c r="K362" s="137" t="str">
        <f>+VLOOKUP(Q362,CATÁLOGO!G:H,2,FALSE)</f>
        <v>1400 SEGURIDAD SOCIAL</v>
      </c>
      <c r="L362" s="142" t="str">
        <f>+VLOOKUP(O362,CATÁLOGO!J:K,2,FALSE)</f>
        <v>142 APORTACIONES A FONDOS DE VIVIENDA</v>
      </c>
      <c r="M362" s="143">
        <f t="shared" si="23"/>
        <v>36713.463243524049</v>
      </c>
      <c r="N362" s="170">
        <v>36713.463243524049</v>
      </c>
      <c r="O362">
        <v>142</v>
      </c>
      <c r="P362" s="5">
        <v>1</v>
      </c>
      <c r="Q362" s="4" t="str">
        <f t="shared" si="22"/>
        <v>14</v>
      </c>
      <c r="R362" s="135"/>
      <c r="S362" s="135">
        <f t="shared" si="20"/>
        <v>7.1169142380345541E-3</v>
      </c>
      <c r="T362" s="135"/>
      <c r="U362" s="135">
        <f t="shared" si="21"/>
        <v>36713.463243524049</v>
      </c>
      <c r="V362">
        <v>34270.234499615413</v>
      </c>
    </row>
    <row r="363" spans="2:22">
      <c r="B363">
        <v>714</v>
      </c>
      <c r="D363" s="136" t="s">
        <v>1397</v>
      </c>
      <c r="E363" s="136"/>
      <c r="F363" s="136"/>
      <c r="G363" s="136" t="s">
        <v>1175</v>
      </c>
      <c r="H363" s="136" t="s">
        <v>1210</v>
      </c>
      <c r="I363" s="136"/>
      <c r="J363" s="137" t="str">
        <f>+VLOOKUP(P363,CATÁLOGO!D:E,2)</f>
        <v>1000 SERVICIOS PERSONALES</v>
      </c>
      <c r="K363" s="137" t="str">
        <f>+VLOOKUP(Q363,CATÁLOGO!G:H,2,FALSE)</f>
        <v>1400 SEGURIDAD SOCIAL</v>
      </c>
      <c r="L363" s="142" t="str">
        <f>+VLOOKUP(O363,CATÁLOGO!J:K,2,FALSE)</f>
        <v>142 APORTACIONES A FONDOS DE VIVIENDA</v>
      </c>
      <c r="M363" s="143">
        <f t="shared" si="23"/>
        <v>14884.82702582419</v>
      </c>
      <c r="N363" s="170">
        <v>14884.82702582419</v>
      </c>
      <c r="O363">
        <v>142</v>
      </c>
      <c r="P363" s="5">
        <v>1</v>
      </c>
      <c r="Q363" s="4" t="str">
        <f t="shared" si="22"/>
        <v>14</v>
      </c>
      <c r="R363" s="135"/>
      <c r="S363" s="135">
        <f t="shared" si="20"/>
        <v>2.8854275252677393E-3</v>
      </c>
      <c r="T363" s="135"/>
      <c r="U363" s="135">
        <f t="shared" si="21"/>
        <v>14884.82702582419</v>
      </c>
      <c r="V363">
        <v>13894.262964995181</v>
      </c>
    </row>
    <row r="364" spans="2:22">
      <c r="B364">
        <v>124</v>
      </c>
      <c r="D364" s="136" t="s">
        <v>1337</v>
      </c>
      <c r="E364" s="136"/>
      <c r="F364" s="136"/>
      <c r="G364" s="136" t="s">
        <v>1194</v>
      </c>
      <c r="H364" s="136" t="s">
        <v>1210</v>
      </c>
      <c r="I364" s="136"/>
      <c r="J364" s="137" t="str">
        <f>+VLOOKUP(P364,CATÁLOGO!D:E,2)</f>
        <v>1000 SERVICIOS PERSONALES</v>
      </c>
      <c r="K364" s="137" t="str">
        <f>+VLOOKUP(Q364,CATÁLOGO!G:H,2,FALSE)</f>
        <v>1400 SEGURIDAD SOCIAL</v>
      </c>
      <c r="L364" s="142" t="str">
        <f>+VLOOKUP(O364,CATÁLOGO!J:K,2,FALSE)</f>
        <v>143 APORTACIONES AL SISTEMA PARA EL RETIRO</v>
      </c>
      <c r="M364" s="143">
        <f t="shared" si="23"/>
        <v>139071.90179358039</v>
      </c>
      <c r="N364" s="170">
        <v>139071.90179358039</v>
      </c>
      <c r="O364">
        <v>143</v>
      </c>
      <c r="P364" s="5">
        <v>1</v>
      </c>
      <c r="Q364" s="4" t="str">
        <f t="shared" si="22"/>
        <v>14</v>
      </c>
      <c r="R364" s="135">
        <f>+SUM(M364:M423)</f>
        <v>25793105</v>
      </c>
      <c r="S364" s="135">
        <f>+M364/R$364</f>
        <v>5.391824745162724E-3</v>
      </c>
      <c r="T364" s="171">
        <v>25793105</v>
      </c>
      <c r="U364" s="135">
        <f>+T$364*S364</f>
        <v>139071.90179358039</v>
      </c>
      <c r="V364">
        <v>129816.85355459704</v>
      </c>
    </row>
    <row r="365" spans="2:22">
      <c r="B365">
        <v>134</v>
      </c>
      <c r="D365" s="136" t="s">
        <v>1338</v>
      </c>
      <c r="E365" s="136"/>
      <c r="F365" s="136"/>
      <c r="G365" s="136" t="s">
        <v>1188</v>
      </c>
      <c r="H365" s="136" t="s">
        <v>1210</v>
      </c>
      <c r="I365" s="136"/>
      <c r="J365" s="137" t="str">
        <f>+VLOOKUP(P365,CATÁLOGO!D:E,2)</f>
        <v>1000 SERVICIOS PERSONALES</v>
      </c>
      <c r="K365" s="137" t="str">
        <f>+VLOOKUP(Q365,CATÁLOGO!G:H,2,FALSE)</f>
        <v>1400 SEGURIDAD SOCIAL</v>
      </c>
      <c r="L365" s="142" t="str">
        <f>+VLOOKUP(O365,CATÁLOGO!J:K,2,FALSE)</f>
        <v>143 APORTACIONES AL SISTEMA PARA EL RETIRO</v>
      </c>
      <c r="M365" s="143">
        <f t="shared" si="23"/>
        <v>1195788.3318494586</v>
      </c>
      <c r="N365" s="170">
        <v>1195788.3318494586</v>
      </c>
      <c r="O365">
        <v>143</v>
      </c>
      <c r="P365" s="5">
        <v>1</v>
      </c>
      <c r="Q365" s="4" t="str">
        <f t="shared" si="22"/>
        <v>14</v>
      </c>
      <c r="R365" s="135"/>
      <c r="S365" s="135">
        <f t="shared" ref="S365:S423" si="24">+M365/R$364</f>
        <v>4.6360774782619567E-2</v>
      </c>
      <c r="T365" s="135"/>
      <c r="U365" s="135">
        <f t="shared" ref="U365:U423" si="25">+T$364*S365</f>
        <v>1195788.3318494586</v>
      </c>
      <c r="V365">
        <v>1116210.224754133</v>
      </c>
    </row>
    <row r="366" spans="2:22">
      <c r="B366">
        <v>144</v>
      </c>
      <c r="D366" s="136" t="s">
        <v>1339</v>
      </c>
      <c r="E366" s="136"/>
      <c r="F366" s="136"/>
      <c r="G366" s="136" t="s">
        <v>1177</v>
      </c>
      <c r="H366" s="136" t="s">
        <v>1209</v>
      </c>
      <c r="I366" s="136"/>
      <c r="J366" s="137" t="str">
        <f>+VLOOKUP(P366,CATÁLOGO!D:E,2)</f>
        <v>1000 SERVICIOS PERSONALES</v>
      </c>
      <c r="K366" s="137" t="str">
        <f>+VLOOKUP(Q366,CATÁLOGO!G:H,2,FALSE)</f>
        <v>1400 SEGURIDAD SOCIAL</v>
      </c>
      <c r="L366" s="142" t="str">
        <f>+VLOOKUP(O366,CATÁLOGO!J:K,2,FALSE)</f>
        <v>143 APORTACIONES AL SISTEMA PARA EL RETIRO</v>
      </c>
      <c r="M366" s="143">
        <f t="shared" si="23"/>
        <v>760842.43664838746</v>
      </c>
      <c r="N366" s="170">
        <v>760842.43664838746</v>
      </c>
      <c r="O366">
        <v>143</v>
      </c>
      <c r="P366" s="5">
        <v>1</v>
      </c>
      <c r="Q366" s="4" t="str">
        <f t="shared" si="22"/>
        <v>14</v>
      </c>
      <c r="R366" s="135"/>
      <c r="S366" s="135">
        <f t="shared" si="24"/>
        <v>2.9497900181013007E-2</v>
      </c>
      <c r="T366" s="135"/>
      <c r="U366" s="135">
        <f t="shared" si="25"/>
        <v>760842.43664838746</v>
      </c>
      <c r="V366">
        <v>710209.39458430384</v>
      </c>
    </row>
    <row r="367" spans="2:22">
      <c r="B367">
        <v>154</v>
      </c>
      <c r="D367" s="136" t="s">
        <v>1340</v>
      </c>
      <c r="E367" s="136"/>
      <c r="F367" s="136"/>
      <c r="G367" s="136" t="s">
        <v>1176</v>
      </c>
      <c r="H367" s="136" t="s">
        <v>1209</v>
      </c>
      <c r="I367" s="136"/>
      <c r="J367" s="137" t="str">
        <f>+VLOOKUP(P367,CATÁLOGO!D:E,2)</f>
        <v>1000 SERVICIOS PERSONALES</v>
      </c>
      <c r="K367" s="137" t="str">
        <f>+VLOOKUP(Q367,CATÁLOGO!G:H,2,FALSE)</f>
        <v>1400 SEGURIDAD SOCIAL</v>
      </c>
      <c r="L367" s="142" t="str">
        <f>+VLOOKUP(O367,CATÁLOGO!J:K,2,FALSE)</f>
        <v>143 APORTACIONES AL SISTEMA PARA EL RETIRO</v>
      </c>
      <c r="M367" s="143">
        <f t="shared" si="23"/>
        <v>402163.0153888521</v>
      </c>
      <c r="N367" s="170">
        <v>402163.0153888521</v>
      </c>
      <c r="O367">
        <v>143</v>
      </c>
      <c r="P367" s="5">
        <v>1</v>
      </c>
      <c r="Q367" s="4" t="str">
        <f t="shared" si="22"/>
        <v>14</v>
      </c>
      <c r="R367" s="135"/>
      <c r="S367" s="135">
        <f t="shared" si="24"/>
        <v>1.5591880674655188E-2</v>
      </c>
      <c r="T367" s="135"/>
      <c r="U367" s="135">
        <f t="shared" si="25"/>
        <v>402163.0153888521</v>
      </c>
      <c r="V367">
        <v>375399.60696949135</v>
      </c>
    </row>
    <row r="368" spans="2:22">
      <c r="B368">
        <v>164</v>
      </c>
      <c r="D368" s="136" t="s">
        <v>1341</v>
      </c>
      <c r="E368" s="136"/>
      <c r="F368" s="136"/>
      <c r="G368" s="136" t="s">
        <v>1181</v>
      </c>
      <c r="H368" s="136" t="s">
        <v>1213</v>
      </c>
      <c r="I368" s="136"/>
      <c r="J368" s="137" t="str">
        <f>+VLOOKUP(P368,CATÁLOGO!D:E,2)</f>
        <v>1000 SERVICIOS PERSONALES</v>
      </c>
      <c r="K368" s="137" t="str">
        <f>+VLOOKUP(Q368,CATÁLOGO!G:H,2,FALSE)</f>
        <v>1400 SEGURIDAD SOCIAL</v>
      </c>
      <c r="L368" s="142" t="str">
        <f>+VLOOKUP(O368,CATÁLOGO!J:K,2,FALSE)</f>
        <v>143 APORTACIONES AL SISTEMA PARA EL RETIRO</v>
      </c>
      <c r="M368" s="143">
        <f t="shared" si="23"/>
        <v>132752.48419338191</v>
      </c>
      <c r="N368" s="170">
        <v>132752.48419338191</v>
      </c>
      <c r="O368">
        <v>143</v>
      </c>
      <c r="P368" s="5">
        <v>1</v>
      </c>
      <c r="Q368" s="4" t="str">
        <f t="shared" si="22"/>
        <v>14</v>
      </c>
      <c r="R368" s="135"/>
      <c r="S368" s="135">
        <f t="shared" si="24"/>
        <v>5.1468206016058136E-3</v>
      </c>
      <c r="T368" s="135"/>
      <c r="U368" s="135">
        <f t="shared" si="25"/>
        <v>132752.48419338191</v>
      </c>
      <c r="V368">
        <v>123917.98470635945</v>
      </c>
    </row>
    <row r="369" spans="2:22">
      <c r="B369">
        <v>174</v>
      </c>
      <c r="D369" s="136" t="s">
        <v>1342</v>
      </c>
      <c r="E369" s="136"/>
      <c r="F369" s="136"/>
      <c r="G369" s="136" t="s">
        <v>1194</v>
      </c>
      <c r="H369" s="136" t="s">
        <v>1213</v>
      </c>
      <c r="I369" s="136"/>
      <c r="J369" s="137" t="str">
        <f>+VLOOKUP(P369,CATÁLOGO!D:E,2)</f>
        <v>1000 SERVICIOS PERSONALES</v>
      </c>
      <c r="K369" s="137" t="str">
        <f>+VLOOKUP(Q369,CATÁLOGO!G:H,2,FALSE)</f>
        <v>1400 SEGURIDAD SOCIAL</v>
      </c>
      <c r="L369" s="142" t="str">
        <f>+VLOOKUP(O369,CATÁLOGO!J:K,2,FALSE)</f>
        <v>143 APORTACIONES AL SISTEMA PARA EL RETIRO</v>
      </c>
      <c r="M369" s="143">
        <f t="shared" si="23"/>
        <v>236192.67372358739</v>
      </c>
      <c r="N369" s="170">
        <v>236192.67372358739</v>
      </c>
      <c r="O369">
        <v>143</v>
      </c>
      <c r="P369" s="5">
        <v>1</v>
      </c>
      <c r="Q369" s="4" t="str">
        <f t="shared" si="22"/>
        <v>14</v>
      </c>
      <c r="R369" s="135"/>
      <c r="S369" s="135">
        <f t="shared" si="24"/>
        <v>9.1572020399865537E-3</v>
      </c>
      <c r="T369" s="135"/>
      <c r="U369" s="135">
        <f t="shared" si="25"/>
        <v>236192.67372358739</v>
      </c>
      <c r="V369">
        <v>220474.36858204397</v>
      </c>
    </row>
    <row r="370" spans="2:22">
      <c r="B370">
        <v>184</v>
      </c>
      <c r="D370" s="136" t="s">
        <v>1343</v>
      </c>
      <c r="E370" s="136"/>
      <c r="F370" s="136"/>
      <c r="G370" s="136" t="s">
        <v>1187</v>
      </c>
      <c r="H370" s="136" t="s">
        <v>1209</v>
      </c>
      <c r="I370" s="136"/>
      <c r="J370" s="137" t="str">
        <f>+VLOOKUP(P370,CATÁLOGO!D:E,2)</f>
        <v>1000 SERVICIOS PERSONALES</v>
      </c>
      <c r="K370" s="137" t="str">
        <f>+VLOOKUP(Q370,CATÁLOGO!G:H,2,FALSE)</f>
        <v>1400 SEGURIDAD SOCIAL</v>
      </c>
      <c r="L370" s="142" t="str">
        <f>+VLOOKUP(O370,CATÁLOGO!J:K,2,FALSE)</f>
        <v>143 APORTACIONES AL SISTEMA PARA EL RETIRO</v>
      </c>
      <c r="M370" s="143">
        <f t="shared" si="23"/>
        <v>304257.85671406839</v>
      </c>
      <c r="N370" s="170">
        <v>304257.85671406839</v>
      </c>
      <c r="O370">
        <v>143</v>
      </c>
      <c r="P370" s="5">
        <v>1</v>
      </c>
      <c r="Q370" s="4" t="str">
        <f t="shared" si="22"/>
        <v>14</v>
      </c>
      <c r="R370" s="135"/>
      <c r="S370" s="135">
        <f t="shared" si="24"/>
        <v>1.1796092665620071E-2</v>
      </c>
      <c r="T370" s="135"/>
      <c r="U370" s="135">
        <f t="shared" si="25"/>
        <v>304257.85671406839</v>
      </c>
      <c r="V370">
        <v>284009.90508140891</v>
      </c>
    </row>
    <row r="371" spans="2:22">
      <c r="B371">
        <v>194</v>
      </c>
      <c r="D371" s="136" t="s">
        <v>1344</v>
      </c>
      <c r="E371" s="136"/>
      <c r="F371" s="136"/>
      <c r="G371" s="136" t="s">
        <v>1181</v>
      </c>
      <c r="H371" s="136" t="s">
        <v>1210</v>
      </c>
      <c r="I371" s="136"/>
      <c r="J371" s="137" t="str">
        <f>+VLOOKUP(P371,CATÁLOGO!D:E,2)</f>
        <v>1000 SERVICIOS PERSONALES</v>
      </c>
      <c r="K371" s="137" t="str">
        <f>+VLOOKUP(Q371,CATÁLOGO!G:H,2,FALSE)</f>
        <v>1400 SEGURIDAD SOCIAL</v>
      </c>
      <c r="L371" s="142" t="str">
        <f>+VLOOKUP(O371,CATÁLOGO!J:K,2,FALSE)</f>
        <v>143 APORTACIONES AL SISTEMA PARA EL RETIRO</v>
      </c>
      <c r="M371" s="143">
        <f t="shared" si="23"/>
        <v>355167.59117792774</v>
      </c>
      <c r="N371" s="170">
        <v>355167.59117792774</v>
      </c>
      <c r="O371">
        <v>143</v>
      </c>
      <c r="P371" s="5">
        <v>1</v>
      </c>
      <c r="Q371" s="4" t="str">
        <f t="shared" si="22"/>
        <v>14</v>
      </c>
      <c r="R371" s="135"/>
      <c r="S371" s="135">
        <f t="shared" si="24"/>
        <v>1.3769865674486563E-2</v>
      </c>
      <c r="T371" s="135"/>
      <c r="U371" s="135">
        <f t="shared" si="25"/>
        <v>355167.59117792774</v>
      </c>
      <c r="V371">
        <v>331531.66510743974</v>
      </c>
    </row>
    <row r="372" spans="2:22">
      <c r="B372">
        <v>204</v>
      </c>
      <c r="D372" s="136" t="s">
        <v>1345</v>
      </c>
      <c r="E372" s="136"/>
      <c r="F372" s="136"/>
      <c r="G372" s="136" t="s">
        <v>1181</v>
      </c>
      <c r="H372" s="136" t="s">
        <v>1213</v>
      </c>
      <c r="I372" s="136"/>
      <c r="J372" s="137" t="str">
        <f>+VLOOKUP(P372,CATÁLOGO!D:E,2)</f>
        <v>1000 SERVICIOS PERSONALES</v>
      </c>
      <c r="K372" s="137" t="str">
        <f>+VLOOKUP(Q372,CATÁLOGO!G:H,2,FALSE)</f>
        <v>1400 SEGURIDAD SOCIAL</v>
      </c>
      <c r="L372" s="142" t="str">
        <f>+VLOOKUP(O372,CATÁLOGO!J:K,2,FALSE)</f>
        <v>143 APORTACIONES AL SISTEMA PARA EL RETIRO</v>
      </c>
      <c r="M372" s="143">
        <f t="shared" si="23"/>
        <v>524126.08911276149</v>
      </c>
      <c r="N372" s="170">
        <v>524126.08911276149</v>
      </c>
      <c r="O372">
        <v>143</v>
      </c>
      <c r="P372" s="5">
        <v>1</v>
      </c>
      <c r="Q372" s="4" t="str">
        <f t="shared" si="22"/>
        <v>14</v>
      </c>
      <c r="R372" s="135"/>
      <c r="S372" s="135">
        <f t="shared" si="24"/>
        <v>2.0320395280551198E-2</v>
      </c>
      <c r="T372" s="135"/>
      <c r="U372" s="135">
        <f t="shared" si="25"/>
        <v>524126.08911276149</v>
      </c>
      <c r="V372">
        <v>489246.20197892352</v>
      </c>
    </row>
    <row r="373" spans="2:22">
      <c r="B373">
        <v>214</v>
      </c>
      <c r="D373" s="136" t="s">
        <v>1346</v>
      </c>
      <c r="E373" s="136"/>
      <c r="F373" s="136"/>
      <c r="G373" s="136" t="s">
        <v>1190</v>
      </c>
      <c r="H373" s="136" t="s">
        <v>1213</v>
      </c>
      <c r="I373" s="136"/>
      <c r="J373" s="137" t="str">
        <f>+VLOOKUP(P373,CATÁLOGO!D:E,2)</f>
        <v>1000 SERVICIOS PERSONALES</v>
      </c>
      <c r="K373" s="137" t="str">
        <f>+VLOOKUP(Q373,CATÁLOGO!G:H,2,FALSE)</f>
        <v>1400 SEGURIDAD SOCIAL</v>
      </c>
      <c r="L373" s="142" t="str">
        <f>+VLOOKUP(O373,CATÁLOGO!J:K,2,FALSE)</f>
        <v>143 APORTACIONES AL SISTEMA PARA EL RETIRO</v>
      </c>
      <c r="M373" s="143">
        <f t="shared" si="23"/>
        <v>1185621.7491827512</v>
      </c>
      <c r="N373" s="170">
        <v>1185621.7491827512</v>
      </c>
      <c r="O373">
        <v>143</v>
      </c>
      <c r="P373" s="5">
        <v>1</v>
      </c>
      <c r="Q373" s="4" t="str">
        <f t="shared" si="22"/>
        <v>14</v>
      </c>
      <c r="R373" s="135"/>
      <c r="S373" s="135">
        <f t="shared" si="24"/>
        <v>4.5966615852676564E-2</v>
      </c>
      <c r="T373" s="135"/>
      <c r="U373" s="135">
        <f t="shared" si="25"/>
        <v>1185621.7491827512</v>
      </c>
      <c r="V373">
        <v>1106720.2145063865</v>
      </c>
    </row>
    <row r="374" spans="2:22">
      <c r="B374">
        <v>224</v>
      </c>
      <c r="D374" s="136" t="s">
        <v>1347</v>
      </c>
      <c r="E374" s="136"/>
      <c r="F374" s="136"/>
      <c r="G374" s="136" t="s">
        <v>1185</v>
      </c>
      <c r="H374" s="136" t="s">
        <v>1210</v>
      </c>
      <c r="I374" s="136"/>
      <c r="J374" s="137" t="str">
        <f>+VLOOKUP(P374,CATÁLOGO!D:E,2)</f>
        <v>1000 SERVICIOS PERSONALES</v>
      </c>
      <c r="K374" s="137" t="str">
        <f>+VLOOKUP(Q374,CATÁLOGO!G:H,2,FALSE)</f>
        <v>1400 SEGURIDAD SOCIAL</v>
      </c>
      <c r="L374" s="142" t="str">
        <f>+VLOOKUP(O374,CATÁLOGO!J:K,2,FALSE)</f>
        <v>143 APORTACIONES AL SISTEMA PARA EL RETIRO</v>
      </c>
      <c r="M374" s="143">
        <f t="shared" si="23"/>
        <v>271317.32743211824</v>
      </c>
      <c r="N374" s="170">
        <v>271317.32743211824</v>
      </c>
      <c r="O374">
        <v>143</v>
      </c>
      <c r="P374" s="5">
        <v>1</v>
      </c>
      <c r="Q374" s="4" t="str">
        <f t="shared" si="22"/>
        <v>14</v>
      </c>
      <c r="R374" s="135"/>
      <c r="S374" s="135">
        <f t="shared" si="24"/>
        <v>1.0518986660664477E-2</v>
      </c>
      <c r="T374" s="135"/>
      <c r="U374" s="135">
        <f t="shared" si="25"/>
        <v>271317.32743211824</v>
      </c>
      <c r="V374">
        <v>253261.52377176876</v>
      </c>
    </row>
    <row r="375" spans="2:22">
      <c r="B375">
        <v>234</v>
      </c>
      <c r="D375" s="136" t="s">
        <v>1348</v>
      </c>
      <c r="E375" s="136"/>
      <c r="F375" s="136"/>
      <c r="G375" s="136" t="s">
        <v>1195</v>
      </c>
      <c r="H375" s="136" t="s">
        <v>1214</v>
      </c>
      <c r="I375" s="136"/>
      <c r="J375" s="137" t="str">
        <f>+VLOOKUP(P375,CATÁLOGO!D:E,2)</f>
        <v>1000 SERVICIOS PERSONALES</v>
      </c>
      <c r="K375" s="137" t="str">
        <f>+VLOOKUP(Q375,CATÁLOGO!G:H,2,FALSE)</f>
        <v>1400 SEGURIDAD SOCIAL</v>
      </c>
      <c r="L375" s="142" t="str">
        <f>+VLOOKUP(O375,CATÁLOGO!J:K,2,FALSE)</f>
        <v>143 APORTACIONES AL SISTEMA PARA EL RETIRO</v>
      </c>
      <c r="M375" s="143">
        <f t="shared" si="23"/>
        <v>671113.05961802555</v>
      </c>
      <c r="N375" s="170">
        <v>671113.05961802555</v>
      </c>
      <c r="O375">
        <v>143</v>
      </c>
      <c r="P375" s="5">
        <v>1</v>
      </c>
      <c r="Q375" s="4" t="str">
        <f t="shared" si="22"/>
        <v>14</v>
      </c>
      <c r="R375" s="135"/>
      <c r="S375" s="135">
        <f t="shared" si="24"/>
        <v>2.6019087644470317E-2</v>
      </c>
      <c r="T375" s="135"/>
      <c r="U375" s="135">
        <f t="shared" si="25"/>
        <v>671113.05961802555</v>
      </c>
      <c r="V375">
        <v>626451.38705532788</v>
      </c>
    </row>
    <row r="376" spans="2:22">
      <c r="B376">
        <v>244</v>
      </c>
      <c r="D376" s="136" t="s">
        <v>1349</v>
      </c>
      <c r="E376" s="136"/>
      <c r="F376" s="136"/>
      <c r="G376" s="136" t="s">
        <v>1178</v>
      </c>
      <c r="H376" s="136" t="s">
        <v>1211</v>
      </c>
      <c r="I376" s="136"/>
      <c r="J376" s="137" t="str">
        <f>+VLOOKUP(P376,CATÁLOGO!D:E,2)</f>
        <v>1000 SERVICIOS PERSONALES</v>
      </c>
      <c r="K376" s="137" t="str">
        <f>+VLOOKUP(Q376,CATÁLOGO!G:H,2,FALSE)</f>
        <v>1400 SEGURIDAD SOCIAL</v>
      </c>
      <c r="L376" s="142" t="str">
        <f>+VLOOKUP(O376,CATÁLOGO!J:K,2,FALSE)</f>
        <v>143 APORTACIONES AL SISTEMA PARA EL RETIRO</v>
      </c>
      <c r="M376" s="143">
        <f t="shared" si="23"/>
        <v>288940.54431716003</v>
      </c>
      <c r="N376" s="170">
        <v>288940.54431716003</v>
      </c>
      <c r="O376">
        <v>143</v>
      </c>
      <c r="P376" s="5">
        <v>1</v>
      </c>
      <c r="Q376" s="4" t="str">
        <f t="shared" si="22"/>
        <v>14</v>
      </c>
      <c r="R376" s="135"/>
      <c r="S376" s="135">
        <f t="shared" si="24"/>
        <v>1.1202239680610768E-2</v>
      </c>
      <c r="T376" s="135"/>
      <c r="U376" s="135">
        <f t="shared" si="25"/>
        <v>288940.54431716003</v>
      </c>
      <c r="V376">
        <v>269711.93924765731</v>
      </c>
    </row>
    <row r="377" spans="2:22">
      <c r="B377">
        <v>254</v>
      </c>
      <c r="D377" s="136" t="s">
        <v>1350</v>
      </c>
      <c r="E377" s="136"/>
      <c r="F377" s="136"/>
      <c r="G377" s="136" t="s">
        <v>1177</v>
      </c>
      <c r="H377" s="136" t="s">
        <v>1209</v>
      </c>
      <c r="I377" s="136"/>
      <c r="J377" s="137" t="str">
        <f>+VLOOKUP(P377,CATÁLOGO!D:E,2)</f>
        <v>1000 SERVICIOS PERSONALES</v>
      </c>
      <c r="K377" s="137" t="str">
        <f>+VLOOKUP(Q377,CATÁLOGO!G:H,2,FALSE)</f>
        <v>1400 SEGURIDAD SOCIAL</v>
      </c>
      <c r="L377" s="142" t="str">
        <f>+VLOOKUP(O377,CATÁLOGO!J:K,2,FALSE)</f>
        <v>143 APORTACIONES AL SISTEMA PARA EL RETIRO</v>
      </c>
      <c r="M377" s="143">
        <f t="shared" si="23"/>
        <v>395296.76035335055</v>
      </c>
      <c r="N377" s="170">
        <v>395296.76035335055</v>
      </c>
      <c r="O377">
        <v>143</v>
      </c>
      <c r="P377" s="5">
        <v>1</v>
      </c>
      <c r="Q377" s="4" t="str">
        <f t="shared" si="22"/>
        <v>14</v>
      </c>
      <c r="R377" s="135"/>
      <c r="S377" s="135">
        <f t="shared" si="24"/>
        <v>1.532567561576439E-2</v>
      </c>
      <c r="T377" s="135"/>
      <c r="U377" s="135">
        <f t="shared" si="25"/>
        <v>395296.76035335055</v>
      </c>
      <c r="V377">
        <v>368990.29198266362</v>
      </c>
    </row>
    <row r="378" spans="2:22">
      <c r="B378">
        <v>264</v>
      </c>
      <c r="D378" s="136" t="s">
        <v>1351</v>
      </c>
      <c r="E378" s="136"/>
      <c r="F378" s="136"/>
      <c r="G378" s="136" t="s">
        <v>1194</v>
      </c>
      <c r="H378" s="136" t="s">
        <v>1210</v>
      </c>
      <c r="I378" s="136"/>
      <c r="J378" s="137" t="str">
        <f>+VLOOKUP(P378,CATÁLOGO!D:E,2)</f>
        <v>1000 SERVICIOS PERSONALES</v>
      </c>
      <c r="K378" s="137" t="str">
        <f>+VLOOKUP(Q378,CATÁLOGO!G:H,2,FALSE)</f>
        <v>1400 SEGURIDAD SOCIAL</v>
      </c>
      <c r="L378" s="142" t="str">
        <f>+VLOOKUP(O378,CATÁLOGO!J:K,2,FALSE)</f>
        <v>143 APORTACIONES AL SISTEMA PARA EL RETIRO</v>
      </c>
      <c r="M378" s="143">
        <f t="shared" si="23"/>
        <v>103264.60535638567</v>
      </c>
      <c r="N378" s="170">
        <v>103264.60535638567</v>
      </c>
      <c r="O378">
        <v>143</v>
      </c>
      <c r="P378" s="5">
        <v>1</v>
      </c>
      <c r="Q378" s="4" t="str">
        <f t="shared" si="22"/>
        <v>14</v>
      </c>
      <c r="R378" s="135"/>
      <c r="S378" s="135">
        <f t="shared" si="24"/>
        <v>4.0035740309817556E-3</v>
      </c>
      <c r="T378" s="135"/>
      <c r="U378" s="135">
        <f t="shared" si="25"/>
        <v>103264.60535638567</v>
      </c>
      <c r="V378">
        <v>96392.484592757464</v>
      </c>
    </row>
    <row r="379" spans="2:22">
      <c r="B379">
        <v>274</v>
      </c>
      <c r="D379" s="136" t="s">
        <v>1352</v>
      </c>
      <c r="E379" s="136"/>
      <c r="F379" s="136"/>
      <c r="G379" s="136" t="s">
        <v>1194</v>
      </c>
      <c r="H379" s="136" t="s">
        <v>1210</v>
      </c>
      <c r="I379" s="136"/>
      <c r="J379" s="137" t="str">
        <f>+VLOOKUP(P379,CATÁLOGO!D:E,2)</f>
        <v>1000 SERVICIOS PERSONALES</v>
      </c>
      <c r="K379" s="137" t="str">
        <f>+VLOOKUP(Q379,CATÁLOGO!G:H,2,FALSE)</f>
        <v>1400 SEGURIDAD SOCIAL</v>
      </c>
      <c r="L379" s="142" t="str">
        <f>+VLOOKUP(O379,CATÁLOGO!J:K,2,FALSE)</f>
        <v>143 APORTACIONES AL SISTEMA PARA EL RETIRO</v>
      </c>
      <c r="M379" s="143">
        <f t="shared" si="23"/>
        <v>109095.53439507479</v>
      </c>
      <c r="N379" s="170">
        <v>109095.53439507479</v>
      </c>
      <c r="O379">
        <v>143</v>
      </c>
      <c r="P379" s="5">
        <v>1</v>
      </c>
      <c r="Q379" s="4" t="str">
        <f t="shared" si="22"/>
        <v>14</v>
      </c>
      <c r="R379" s="135"/>
      <c r="S379" s="135">
        <f t="shared" si="24"/>
        <v>4.2296394480259274E-3</v>
      </c>
      <c r="T379" s="135"/>
      <c r="U379" s="135">
        <f t="shared" si="25"/>
        <v>109095.53439507479</v>
      </c>
      <c r="V379">
        <v>101835.37313703199</v>
      </c>
    </row>
    <row r="380" spans="2:22">
      <c r="B380">
        <v>284</v>
      </c>
      <c r="D380" s="136" t="s">
        <v>1353</v>
      </c>
      <c r="E380" s="136"/>
      <c r="F380" s="136"/>
      <c r="G380" s="136" t="s">
        <v>1194</v>
      </c>
      <c r="H380" s="136" t="s">
        <v>1210</v>
      </c>
      <c r="I380" s="136"/>
      <c r="J380" s="137" t="str">
        <f>+VLOOKUP(P380,CATÁLOGO!D:E,2)</f>
        <v>1000 SERVICIOS PERSONALES</v>
      </c>
      <c r="K380" s="137" t="str">
        <f>+VLOOKUP(Q380,CATÁLOGO!G:H,2,FALSE)</f>
        <v>1400 SEGURIDAD SOCIAL</v>
      </c>
      <c r="L380" s="142" t="str">
        <f>+VLOOKUP(O380,CATÁLOGO!J:K,2,FALSE)</f>
        <v>143 APORTACIONES AL SISTEMA PARA EL RETIRO</v>
      </c>
      <c r="M380" s="143">
        <f t="shared" si="23"/>
        <v>141617.06598531015</v>
      </c>
      <c r="N380" s="170">
        <v>141617.06598531015</v>
      </c>
      <c r="O380">
        <v>143</v>
      </c>
      <c r="P380" s="5">
        <v>1</v>
      </c>
      <c r="Q380" s="4" t="str">
        <f t="shared" si="22"/>
        <v>14</v>
      </c>
      <c r="R380" s="135"/>
      <c r="S380" s="135">
        <f t="shared" si="24"/>
        <v>5.4905008910447247E-3</v>
      </c>
      <c r="T380" s="135"/>
      <c r="U380" s="135">
        <f t="shared" si="25"/>
        <v>141617.06598531015</v>
      </c>
      <c r="V380">
        <v>132192.64048847099</v>
      </c>
    </row>
    <row r="381" spans="2:22">
      <c r="B381">
        <v>294</v>
      </c>
      <c r="D381" s="136" t="s">
        <v>1354</v>
      </c>
      <c r="E381" s="136"/>
      <c r="F381" s="136"/>
      <c r="G381" s="136" t="s">
        <v>1194</v>
      </c>
      <c r="H381" s="136" t="s">
        <v>1210</v>
      </c>
      <c r="I381" s="136"/>
      <c r="J381" s="137" t="str">
        <f>+VLOOKUP(P381,CATÁLOGO!D:E,2)</f>
        <v>1000 SERVICIOS PERSONALES</v>
      </c>
      <c r="K381" s="137" t="str">
        <f>+VLOOKUP(Q381,CATÁLOGO!G:H,2,FALSE)</f>
        <v>1400 SEGURIDAD SOCIAL</v>
      </c>
      <c r="L381" s="142" t="str">
        <f>+VLOOKUP(O381,CATÁLOGO!J:K,2,FALSE)</f>
        <v>143 APORTACIONES AL SISTEMA PARA EL RETIRO</v>
      </c>
      <c r="M381" s="143">
        <f t="shared" si="23"/>
        <v>208089.23675809588</v>
      </c>
      <c r="N381" s="170">
        <v>208089.23675809588</v>
      </c>
      <c r="O381">
        <v>143</v>
      </c>
      <c r="P381" s="5">
        <v>1</v>
      </c>
      <c r="Q381" s="4" t="str">
        <f t="shared" si="22"/>
        <v>14</v>
      </c>
      <c r="R381" s="135"/>
      <c r="S381" s="135">
        <f t="shared" si="24"/>
        <v>8.0676303515259552E-3</v>
      </c>
      <c r="T381" s="135"/>
      <c r="U381" s="135">
        <f t="shared" si="25"/>
        <v>208089.23675809588</v>
      </c>
      <c r="V381">
        <v>194241.1775932193</v>
      </c>
    </row>
    <row r="382" spans="2:22">
      <c r="B382">
        <v>304</v>
      </c>
      <c r="D382" s="136" t="s">
        <v>1355</v>
      </c>
      <c r="E382" s="136"/>
      <c r="F382" s="136"/>
      <c r="G382" s="136" t="s">
        <v>1194</v>
      </c>
      <c r="H382" s="136" t="s">
        <v>1210</v>
      </c>
      <c r="I382" s="136"/>
      <c r="J382" s="137" t="str">
        <f>+VLOOKUP(P382,CATÁLOGO!D:E,2)</f>
        <v>1000 SERVICIOS PERSONALES</v>
      </c>
      <c r="K382" s="137" t="str">
        <f>+VLOOKUP(Q382,CATÁLOGO!G:H,2,FALSE)</f>
        <v>1400 SEGURIDAD SOCIAL</v>
      </c>
      <c r="L382" s="142" t="str">
        <f>+VLOOKUP(O382,CATÁLOGO!J:K,2,FALSE)</f>
        <v>143 APORTACIONES AL SISTEMA PARA EL RETIRO</v>
      </c>
      <c r="M382" s="143">
        <f t="shared" si="23"/>
        <v>151186.13468227236</v>
      </c>
      <c r="N382" s="170">
        <v>151186.13468227236</v>
      </c>
      <c r="O382">
        <v>143</v>
      </c>
      <c r="P382" s="5">
        <v>1</v>
      </c>
      <c r="Q382" s="4" t="str">
        <f t="shared" si="22"/>
        <v>14</v>
      </c>
      <c r="R382" s="135"/>
      <c r="S382" s="135">
        <f t="shared" si="24"/>
        <v>5.8614941738217383E-3</v>
      </c>
      <c r="T382" s="135"/>
      <c r="U382" s="135">
        <f t="shared" si="25"/>
        <v>151186.13468227236</v>
      </c>
      <c r="V382">
        <v>141124.90051847484</v>
      </c>
    </row>
    <row r="383" spans="2:22">
      <c r="B383">
        <v>314</v>
      </c>
      <c r="D383" s="136" t="s">
        <v>1356</v>
      </c>
      <c r="E383" s="136"/>
      <c r="F383" s="136"/>
      <c r="G383" s="136" t="s">
        <v>1183</v>
      </c>
      <c r="H383" s="136" t="s">
        <v>1210</v>
      </c>
      <c r="I383" s="136"/>
      <c r="J383" s="137" t="str">
        <f>+VLOOKUP(P383,CATÁLOGO!D:E,2)</f>
        <v>1000 SERVICIOS PERSONALES</v>
      </c>
      <c r="K383" s="137" t="str">
        <f>+VLOOKUP(Q383,CATÁLOGO!G:H,2,FALSE)</f>
        <v>1400 SEGURIDAD SOCIAL</v>
      </c>
      <c r="L383" s="142" t="str">
        <f>+VLOOKUP(O383,CATÁLOGO!J:K,2,FALSE)</f>
        <v>143 APORTACIONES AL SISTEMA PARA EL RETIRO</v>
      </c>
      <c r="M383" s="143">
        <f t="shared" si="23"/>
        <v>2098982.8641403853</v>
      </c>
      <c r="N383" s="170">
        <v>2098982.8641403853</v>
      </c>
      <c r="O383">
        <v>143</v>
      </c>
      <c r="P383" s="5">
        <v>1</v>
      </c>
      <c r="Q383" s="4" t="str">
        <f t="shared" si="22"/>
        <v>14</v>
      </c>
      <c r="R383" s="135"/>
      <c r="S383" s="135">
        <f t="shared" si="24"/>
        <v>8.1377672992080069E-2</v>
      </c>
      <c r="T383" s="135"/>
      <c r="U383" s="135">
        <f t="shared" si="25"/>
        <v>2098982.8641403853</v>
      </c>
      <c r="V383">
        <v>1959298.3742478671</v>
      </c>
    </row>
    <row r="384" spans="2:22">
      <c r="B384">
        <v>324</v>
      </c>
      <c r="D384" s="136" t="s">
        <v>1357</v>
      </c>
      <c r="E384" s="136"/>
      <c r="F384" s="136"/>
      <c r="G384" s="136" t="s">
        <v>1194</v>
      </c>
      <c r="H384" s="136" t="s">
        <v>1210</v>
      </c>
      <c r="I384" s="136"/>
      <c r="J384" s="137" t="str">
        <f>+VLOOKUP(P384,CATÁLOGO!D:E,2)</f>
        <v>1000 SERVICIOS PERSONALES</v>
      </c>
      <c r="K384" s="137" t="str">
        <f>+VLOOKUP(Q384,CATÁLOGO!G:H,2,FALSE)</f>
        <v>1400 SEGURIDAD SOCIAL</v>
      </c>
      <c r="L384" s="142" t="str">
        <f>+VLOOKUP(O384,CATÁLOGO!J:K,2,FALSE)</f>
        <v>143 APORTACIONES AL SISTEMA PARA EL RETIRO</v>
      </c>
      <c r="M384" s="143">
        <f t="shared" si="23"/>
        <v>972904.03932279104</v>
      </c>
      <c r="N384" s="170">
        <v>972904.03932279104</v>
      </c>
      <c r="O384">
        <v>143</v>
      </c>
      <c r="P384" s="5">
        <v>1</v>
      </c>
      <c r="Q384" s="4" t="str">
        <f t="shared" si="22"/>
        <v>14</v>
      </c>
      <c r="R384" s="135"/>
      <c r="S384" s="135">
        <f t="shared" si="24"/>
        <v>3.7719539362274956E-2</v>
      </c>
      <c r="T384" s="135"/>
      <c r="U384" s="135">
        <f t="shared" si="25"/>
        <v>972904.03932279104</v>
      </c>
      <c r="V384">
        <v>908158.58247846796</v>
      </c>
    </row>
    <row r="385" spans="2:22">
      <c r="B385">
        <v>334</v>
      </c>
      <c r="D385" s="136" t="s">
        <v>1358</v>
      </c>
      <c r="E385" s="136"/>
      <c r="F385" s="136"/>
      <c r="G385" s="136" t="s">
        <v>1194</v>
      </c>
      <c r="H385" s="136" t="s">
        <v>1210</v>
      </c>
      <c r="I385" s="136"/>
      <c r="J385" s="137" t="str">
        <f>+VLOOKUP(P385,CATÁLOGO!D:E,2)</f>
        <v>1000 SERVICIOS PERSONALES</v>
      </c>
      <c r="K385" s="137" t="str">
        <f>+VLOOKUP(Q385,CATÁLOGO!G:H,2,FALSE)</f>
        <v>1400 SEGURIDAD SOCIAL</v>
      </c>
      <c r="L385" s="142" t="str">
        <f>+VLOOKUP(O385,CATÁLOGO!J:K,2,FALSE)</f>
        <v>143 APORTACIONES AL SISTEMA PARA EL RETIRO</v>
      </c>
      <c r="M385" s="143">
        <f t="shared" si="23"/>
        <v>602595.25747421314</v>
      </c>
      <c r="N385" s="170">
        <v>602595.25747421314</v>
      </c>
      <c r="O385">
        <v>143</v>
      </c>
      <c r="P385" s="5">
        <v>1</v>
      </c>
      <c r="Q385" s="4" t="str">
        <f t="shared" si="22"/>
        <v>14</v>
      </c>
      <c r="R385" s="135"/>
      <c r="S385" s="135">
        <f t="shared" si="24"/>
        <v>2.3362648951113608E-2</v>
      </c>
      <c r="T385" s="135"/>
      <c r="U385" s="135">
        <f t="shared" si="25"/>
        <v>602595.25747421314</v>
      </c>
      <c r="V385">
        <v>562493.35259924957</v>
      </c>
    </row>
    <row r="386" spans="2:22">
      <c r="B386">
        <v>344</v>
      </c>
      <c r="D386" s="136" t="s">
        <v>1359</v>
      </c>
      <c r="E386" s="136"/>
      <c r="F386" s="136"/>
      <c r="G386" s="136" t="s">
        <v>1194</v>
      </c>
      <c r="H386" s="136" t="s">
        <v>1210</v>
      </c>
      <c r="I386" s="136"/>
      <c r="J386" s="137" t="str">
        <f>+VLOOKUP(P386,CATÁLOGO!D:E,2)</f>
        <v>1000 SERVICIOS PERSONALES</v>
      </c>
      <c r="K386" s="137" t="str">
        <f>+VLOOKUP(Q386,CATÁLOGO!G:H,2,FALSE)</f>
        <v>1400 SEGURIDAD SOCIAL</v>
      </c>
      <c r="L386" s="142" t="str">
        <f>+VLOOKUP(O386,CATÁLOGO!J:K,2,FALSE)</f>
        <v>143 APORTACIONES AL SISTEMA PARA EL RETIRO</v>
      </c>
      <c r="M386" s="143">
        <f t="shared" si="23"/>
        <v>181005.78111071384</v>
      </c>
      <c r="N386" s="170">
        <v>181005.78111071384</v>
      </c>
      <c r="O386">
        <v>143</v>
      </c>
      <c r="P386" s="5">
        <v>1</v>
      </c>
      <c r="Q386" s="4" t="str">
        <f t="shared" si="22"/>
        <v>14</v>
      </c>
      <c r="R386" s="135"/>
      <c r="S386" s="135">
        <f t="shared" si="24"/>
        <v>7.0176033909338884E-3</v>
      </c>
      <c r="T386" s="135"/>
      <c r="U386" s="135">
        <f t="shared" si="25"/>
        <v>181005.78111071384</v>
      </c>
      <c r="V386">
        <v>168960.08953599891</v>
      </c>
    </row>
    <row r="387" spans="2:22">
      <c r="B387">
        <v>354</v>
      </c>
      <c r="D387" s="136" t="s">
        <v>1360</v>
      </c>
      <c r="E387" s="136"/>
      <c r="F387" s="136"/>
      <c r="G387" s="136" t="s">
        <v>1179</v>
      </c>
      <c r="H387" s="136" t="s">
        <v>1210</v>
      </c>
      <c r="I387" s="136"/>
      <c r="J387" s="137" t="str">
        <f>+VLOOKUP(P387,CATÁLOGO!D:E,2)</f>
        <v>1000 SERVICIOS PERSONALES</v>
      </c>
      <c r="K387" s="137" t="str">
        <f>+VLOOKUP(Q387,CATÁLOGO!G:H,2,FALSE)</f>
        <v>1400 SEGURIDAD SOCIAL</v>
      </c>
      <c r="L387" s="142" t="str">
        <f>+VLOOKUP(O387,CATÁLOGO!J:K,2,FALSE)</f>
        <v>143 APORTACIONES AL SISTEMA PARA EL RETIRO</v>
      </c>
      <c r="M387" s="143">
        <f t="shared" si="23"/>
        <v>5654663.5904559027</v>
      </c>
      <c r="N387" s="170">
        <v>5654663.5904559027</v>
      </c>
      <c r="O387">
        <v>143</v>
      </c>
      <c r="P387" s="5">
        <v>1</v>
      </c>
      <c r="Q387" s="4" t="str">
        <f t="shared" ref="Q387:Q450" si="26">+MID(O387,1,2)</f>
        <v>14</v>
      </c>
      <c r="R387" s="135"/>
      <c r="S387" s="135">
        <f t="shared" si="24"/>
        <v>0.21923159660133601</v>
      </c>
      <c r="T387" s="135"/>
      <c r="U387" s="135">
        <f t="shared" si="25"/>
        <v>5654663.5904559027</v>
      </c>
      <c r="V387">
        <v>5278353.324831076</v>
      </c>
    </row>
    <row r="388" spans="2:22">
      <c r="B388">
        <v>364</v>
      </c>
      <c r="D388" s="136" t="s">
        <v>1361</v>
      </c>
      <c r="E388" s="136"/>
      <c r="F388" s="136"/>
      <c r="G388" s="136" t="s">
        <v>1182</v>
      </c>
      <c r="H388" s="136" t="s">
        <v>1210</v>
      </c>
      <c r="I388" s="136"/>
      <c r="J388" s="137" t="str">
        <f>+VLOOKUP(P388,CATÁLOGO!D:E,2)</f>
        <v>1000 SERVICIOS PERSONALES</v>
      </c>
      <c r="K388" s="137" t="str">
        <f>+VLOOKUP(Q388,CATÁLOGO!G:H,2,FALSE)</f>
        <v>1400 SEGURIDAD SOCIAL</v>
      </c>
      <c r="L388" s="142" t="str">
        <f>+VLOOKUP(O388,CATÁLOGO!J:K,2,FALSE)</f>
        <v>143 APORTACIONES AL SISTEMA PARA EL RETIRO</v>
      </c>
      <c r="M388" s="143">
        <f t="shared" ref="M388:M451" si="27">+N388</f>
        <v>531509.46959423076</v>
      </c>
      <c r="N388" s="170">
        <v>531509.46959423076</v>
      </c>
      <c r="O388">
        <v>143</v>
      </c>
      <c r="P388" s="5">
        <v>1</v>
      </c>
      <c r="Q388" s="4" t="str">
        <f t="shared" si="26"/>
        <v>14</v>
      </c>
      <c r="R388" s="135"/>
      <c r="S388" s="135">
        <f t="shared" si="24"/>
        <v>2.0606649319429775E-2</v>
      </c>
      <c r="T388" s="135"/>
      <c r="U388" s="135">
        <f t="shared" si="25"/>
        <v>531509.46959423076</v>
      </c>
      <c r="V388">
        <v>496138.22840798181</v>
      </c>
    </row>
    <row r="389" spans="2:22">
      <c r="B389">
        <v>375</v>
      </c>
      <c r="D389" s="136" t="s">
        <v>1363</v>
      </c>
      <c r="E389" s="136"/>
      <c r="F389" s="136"/>
      <c r="G389" s="136" t="s">
        <v>1196</v>
      </c>
      <c r="H389" s="136" t="s">
        <v>1210</v>
      </c>
      <c r="I389" s="136"/>
      <c r="J389" s="137" t="str">
        <f>+VLOOKUP(P389,CATÁLOGO!D:E,2)</f>
        <v>1000 SERVICIOS PERSONALES</v>
      </c>
      <c r="K389" s="137" t="str">
        <f>+VLOOKUP(Q389,CATÁLOGO!G:H,2,FALSE)</f>
        <v>1400 SEGURIDAD SOCIAL</v>
      </c>
      <c r="L389" s="142" t="str">
        <f>+VLOOKUP(O389,CATÁLOGO!J:K,2,FALSE)</f>
        <v>143 APORTACIONES AL SISTEMA PARA EL RETIRO</v>
      </c>
      <c r="M389" s="143">
        <f t="shared" si="27"/>
        <v>538373.72102518834</v>
      </c>
      <c r="N389" s="170">
        <v>538373.72102518834</v>
      </c>
      <c r="O389">
        <v>143</v>
      </c>
      <c r="P389" s="5">
        <v>1</v>
      </c>
      <c r="Q389" s="4" t="str">
        <f t="shared" si="26"/>
        <v>14</v>
      </c>
      <c r="R389" s="135"/>
      <c r="S389" s="135">
        <f t="shared" si="24"/>
        <v>2.0872776698469934E-2</v>
      </c>
      <c r="T389" s="135"/>
      <c r="U389" s="135">
        <f t="shared" si="25"/>
        <v>538373.72102518834</v>
      </c>
      <c r="V389">
        <v>502545.67312745634</v>
      </c>
    </row>
    <row r="390" spans="2:22">
      <c r="B390">
        <v>385</v>
      </c>
      <c r="D390" s="136" t="s">
        <v>1364</v>
      </c>
      <c r="E390" s="136"/>
      <c r="F390" s="136"/>
      <c r="G390" s="136" t="s">
        <v>1180</v>
      </c>
      <c r="H390" s="136" t="s">
        <v>1210</v>
      </c>
      <c r="I390" s="136"/>
      <c r="J390" s="137" t="str">
        <f>+VLOOKUP(P390,CATÁLOGO!D:E,2)</f>
        <v>1000 SERVICIOS PERSONALES</v>
      </c>
      <c r="K390" s="137" t="str">
        <f>+VLOOKUP(Q390,CATÁLOGO!G:H,2,FALSE)</f>
        <v>1400 SEGURIDAD SOCIAL</v>
      </c>
      <c r="L390" s="142" t="str">
        <f>+VLOOKUP(O390,CATÁLOGO!J:K,2,FALSE)</f>
        <v>143 APORTACIONES AL SISTEMA PARA EL RETIRO</v>
      </c>
      <c r="M390" s="143">
        <f t="shared" si="27"/>
        <v>487422.59502355405</v>
      </c>
      <c r="N390" s="170">
        <v>487422.59502355405</v>
      </c>
      <c r="O390">
        <v>143</v>
      </c>
      <c r="P390" s="5">
        <v>1</v>
      </c>
      <c r="Q390" s="4" t="str">
        <f t="shared" si="26"/>
        <v>14</v>
      </c>
      <c r="R390" s="135"/>
      <c r="S390" s="135">
        <f t="shared" si="24"/>
        <v>1.8897398937566999E-2</v>
      </c>
      <c r="T390" s="135"/>
      <c r="U390" s="135">
        <f t="shared" si="25"/>
        <v>487422.59502355405</v>
      </c>
      <c r="V390">
        <v>454985.27611488529</v>
      </c>
    </row>
    <row r="391" spans="2:22">
      <c r="B391">
        <v>395</v>
      </c>
      <c r="D391" s="136" t="s">
        <v>1365</v>
      </c>
      <c r="E391" s="136"/>
      <c r="F391" s="136"/>
      <c r="G391" s="136" t="s">
        <v>1194</v>
      </c>
      <c r="H391" s="136" t="s">
        <v>1210</v>
      </c>
      <c r="I391" s="136"/>
      <c r="J391" s="137" t="str">
        <f>+VLOOKUP(P391,CATÁLOGO!D:E,2)</f>
        <v>1000 SERVICIOS PERSONALES</v>
      </c>
      <c r="K391" s="137" t="str">
        <f>+VLOOKUP(Q391,CATÁLOGO!G:H,2,FALSE)</f>
        <v>1400 SEGURIDAD SOCIAL</v>
      </c>
      <c r="L391" s="142" t="str">
        <f>+VLOOKUP(O391,CATÁLOGO!J:K,2,FALSE)</f>
        <v>143 APORTACIONES AL SISTEMA PARA EL RETIRO</v>
      </c>
      <c r="M391" s="143">
        <f t="shared" si="27"/>
        <v>311060.63169340737</v>
      </c>
      <c r="N391" s="170">
        <v>311060.63169340737</v>
      </c>
      <c r="O391">
        <v>143</v>
      </c>
      <c r="P391" s="5">
        <v>1</v>
      </c>
      <c r="Q391" s="4" t="str">
        <f t="shared" si="26"/>
        <v>14</v>
      </c>
      <c r="R391" s="135"/>
      <c r="S391" s="135">
        <f t="shared" si="24"/>
        <v>1.2059836599486853E-2</v>
      </c>
      <c r="T391" s="135"/>
      <c r="U391" s="135">
        <f t="shared" si="25"/>
        <v>311060.63169340737</v>
      </c>
      <c r="V391">
        <v>290359.9645245343</v>
      </c>
    </row>
    <row r="392" spans="2:22">
      <c r="B392">
        <v>405</v>
      </c>
      <c r="D392" s="136" t="s">
        <v>1366</v>
      </c>
      <c r="E392" s="136"/>
      <c r="F392" s="136"/>
      <c r="G392" s="136" t="s">
        <v>1184</v>
      </c>
      <c r="H392" s="136" t="s">
        <v>1217</v>
      </c>
      <c r="I392" s="136"/>
      <c r="J392" s="137" t="str">
        <f>+VLOOKUP(P392,CATÁLOGO!D:E,2)</f>
        <v>1000 SERVICIOS PERSONALES</v>
      </c>
      <c r="K392" s="137" t="str">
        <f>+VLOOKUP(Q392,CATÁLOGO!G:H,2,FALSE)</f>
        <v>1400 SEGURIDAD SOCIAL</v>
      </c>
      <c r="L392" s="142" t="str">
        <f>+VLOOKUP(O392,CATÁLOGO!J:K,2,FALSE)</f>
        <v>143 APORTACIONES AL SISTEMA PARA EL RETIRO</v>
      </c>
      <c r="M392" s="143">
        <f t="shared" si="27"/>
        <v>196887.86564701443</v>
      </c>
      <c r="N392" s="170">
        <v>196887.86564701443</v>
      </c>
      <c r="O392">
        <v>143</v>
      </c>
      <c r="P392" s="5">
        <v>1</v>
      </c>
      <c r="Q392" s="4" t="str">
        <f t="shared" si="26"/>
        <v>14</v>
      </c>
      <c r="R392" s="135"/>
      <c r="S392" s="135">
        <f t="shared" si="24"/>
        <v>7.6333526206718589E-3</v>
      </c>
      <c r="T392" s="135"/>
      <c r="U392" s="135">
        <f t="shared" si="25"/>
        <v>196887.86564701443</v>
      </c>
      <c r="V392">
        <v>183785.24268196555</v>
      </c>
    </row>
    <row r="393" spans="2:22">
      <c r="B393">
        <v>415</v>
      </c>
      <c r="D393" s="136" t="s">
        <v>1367</v>
      </c>
      <c r="E393" s="136"/>
      <c r="F393" s="136"/>
      <c r="G393" s="136" t="s">
        <v>1189</v>
      </c>
      <c r="H393" s="136" t="s">
        <v>1210</v>
      </c>
      <c r="I393" s="136"/>
      <c r="J393" s="137" t="str">
        <f>+VLOOKUP(P393,CATÁLOGO!D:E,2)</f>
        <v>1000 SERVICIOS PERSONALES</v>
      </c>
      <c r="K393" s="137" t="str">
        <f>+VLOOKUP(Q393,CATÁLOGO!G:H,2,FALSE)</f>
        <v>1400 SEGURIDAD SOCIAL</v>
      </c>
      <c r="L393" s="142" t="str">
        <f>+VLOOKUP(O393,CATÁLOGO!J:K,2,FALSE)</f>
        <v>143 APORTACIONES AL SISTEMA PARA EL RETIRO</v>
      </c>
      <c r="M393" s="143">
        <f t="shared" si="27"/>
        <v>561518.48108628253</v>
      </c>
      <c r="N393" s="170">
        <v>561518.48108628253</v>
      </c>
      <c r="O393">
        <v>143</v>
      </c>
      <c r="P393" s="5">
        <v>1</v>
      </c>
      <c r="Q393" s="4" t="str">
        <f t="shared" si="26"/>
        <v>14</v>
      </c>
      <c r="R393" s="135"/>
      <c r="S393" s="135">
        <f t="shared" si="24"/>
        <v>2.1770100229742892E-2</v>
      </c>
      <c r="T393" s="135"/>
      <c r="U393" s="135">
        <f t="shared" si="25"/>
        <v>561518.48108628253</v>
      </c>
      <c r="V393">
        <v>524150.18049852073</v>
      </c>
    </row>
    <row r="394" spans="2:22">
      <c r="B394">
        <v>425</v>
      </c>
      <c r="D394" s="136" t="s">
        <v>1368</v>
      </c>
      <c r="E394" s="136"/>
      <c r="F394" s="136"/>
      <c r="G394" s="136" t="s">
        <v>1174</v>
      </c>
      <c r="H394" s="136" t="s">
        <v>1214</v>
      </c>
      <c r="I394" s="136"/>
      <c r="J394" s="137" t="str">
        <f>+VLOOKUP(P394,CATÁLOGO!D:E,2)</f>
        <v>1000 SERVICIOS PERSONALES</v>
      </c>
      <c r="K394" s="137" t="str">
        <f>+VLOOKUP(Q394,CATÁLOGO!G:H,2,FALSE)</f>
        <v>1400 SEGURIDAD SOCIAL</v>
      </c>
      <c r="L394" s="142" t="str">
        <f>+VLOOKUP(O394,CATÁLOGO!J:K,2,FALSE)</f>
        <v>143 APORTACIONES AL SISTEMA PARA EL RETIRO</v>
      </c>
      <c r="M394" s="143">
        <f t="shared" si="27"/>
        <v>136081.88852467775</v>
      </c>
      <c r="N394" s="170">
        <v>136081.88852467775</v>
      </c>
      <c r="O394">
        <v>143</v>
      </c>
      <c r="P394" s="5">
        <v>1</v>
      </c>
      <c r="Q394" s="4" t="str">
        <f t="shared" si="26"/>
        <v>14</v>
      </c>
      <c r="R394" s="135"/>
      <c r="S394" s="135">
        <f t="shared" si="24"/>
        <v>5.2759017778075869E-3</v>
      </c>
      <c r="T394" s="135"/>
      <c r="U394" s="135">
        <f t="shared" si="25"/>
        <v>136081.88852467775</v>
      </c>
      <c r="V394">
        <v>127025.82165203804</v>
      </c>
    </row>
    <row r="395" spans="2:22">
      <c r="B395">
        <v>435</v>
      </c>
      <c r="D395" s="136" t="s">
        <v>1369</v>
      </c>
      <c r="E395" s="136"/>
      <c r="F395" s="136"/>
      <c r="G395" s="136" t="s">
        <v>1193</v>
      </c>
      <c r="H395" s="136" t="s">
        <v>1210</v>
      </c>
      <c r="I395" s="136"/>
      <c r="J395" s="137" t="str">
        <f>+VLOOKUP(P395,CATÁLOGO!D:E,2)</f>
        <v>1000 SERVICIOS PERSONALES</v>
      </c>
      <c r="K395" s="137" t="str">
        <f>+VLOOKUP(Q395,CATÁLOGO!G:H,2,FALSE)</f>
        <v>1400 SEGURIDAD SOCIAL</v>
      </c>
      <c r="L395" s="142" t="str">
        <f>+VLOOKUP(O395,CATÁLOGO!J:K,2,FALSE)</f>
        <v>143 APORTACIONES AL SISTEMA PARA EL RETIRO</v>
      </c>
      <c r="M395" s="143">
        <f t="shared" si="27"/>
        <v>257046.58076483011</v>
      </c>
      <c r="N395" s="170">
        <v>257046.58076483011</v>
      </c>
      <c r="O395">
        <v>143</v>
      </c>
      <c r="P395" s="5">
        <v>1</v>
      </c>
      <c r="Q395" s="4" t="str">
        <f t="shared" si="26"/>
        <v>14</v>
      </c>
      <c r="R395" s="135"/>
      <c r="S395" s="135">
        <f t="shared" si="24"/>
        <v>9.9657090825176001E-3</v>
      </c>
      <c r="T395" s="135"/>
      <c r="U395" s="135">
        <f t="shared" si="25"/>
        <v>257046.58076483011</v>
      </c>
      <c r="V395">
        <v>239940.47612425892</v>
      </c>
    </row>
    <row r="396" spans="2:22">
      <c r="B396">
        <v>445</v>
      </c>
      <c r="D396" s="136" t="s">
        <v>1370</v>
      </c>
      <c r="E396" s="136"/>
      <c r="F396" s="136"/>
      <c r="G396" s="136" t="s">
        <v>1175</v>
      </c>
      <c r="H396" s="136" t="s">
        <v>1210</v>
      </c>
      <c r="I396" s="136"/>
      <c r="J396" s="137" t="str">
        <f>+VLOOKUP(P396,CATÁLOGO!D:E,2)</f>
        <v>1000 SERVICIOS PERSONALES</v>
      </c>
      <c r="K396" s="137" t="str">
        <f>+VLOOKUP(Q396,CATÁLOGO!G:H,2,FALSE)</f>
        <v>1400 SEGURIDAD SOCIAL</v>
      </c>
      <c r="L396" s="142" t="str">
        <f>+VLOOKUP(O396,CATÁLOGO!J:K,2,FALSE)</f>
        <v>143 APORTACIONES AL SISTEMA PARA EL RETIRO</v>
      </c>
      <c r="M396" s="143">
        <f t="shared" si="27"/>
        <v>183399.45325155539</v>
      </c>
      <c r="N396" s="170">
        <v>183399.45325155539</v>
      </c>
      <c r="O396">
        <v>143</v>
      </c>
      <c r="P396" s="5">
        <v>1</v>
      </c>
      <c r="Q396" s="4" t="str">
        <f t="shared" si="26"/>
        <v>14</v>
      </c>
      <c r="R396" s="135"/>
      <c r="S396" s="135">
        <f t="shared" si="24"/>
        <v>7.1104061822551178E-3</v>
      </c>
      <c r="T396" s="135"/>
      <c r="U396" s="135">
        <f t="shared" si="25"/>
        <v>183399.45325155539</v>
      </c>
      <c r="V396">
        <v>171194.46601146096</v>
      </c>
    </row>
    <row r="397" spans="2:22">
      <c r="B397">
        <v>455</v>
      </c>
      <c r="D397" s="136" t="s">
        <v>1371</v>
      </c>
      <c r="E397" s="136"/>
      <c r="F397" s="136"/>
      <c r="G397" s="136" t="s">
        <v>1175</v>
      </c>
      <c r="H397" s="136" t="s">
        <v>1210</v>
      </c>
      <c r="I397" s="136"/>
      <c r="J397" s="137" t="str">
        <f>+VLOOKUP(P397,CATÁLOGO!D:E,2)</f>
        <v>1000 SERVICIOS PERSONALES</v>
      </c>
      <c r="K397" s="137" t="str">
        <f>+VLOOKUP(Q397,CATÁLOGO!G:H,2,FALSE)</f>
        <v>1400 SEGURIDAD SOCIAL</v>
      </c>
      <c r="L397" s="142" t="str">
        <f>+VLOOKUP(O397,CATÁLOGO!J:K,2,FALSE)</f>
        <v>143 APORTACIONES AL SISTEMA PARA EL RETIRO</v>
      </c>
      <c r="M397" s="143">
        <f t="shared" si="27"/>
        <v>84151.390848252602</v>
      </c>
      <c r="N397" s="170">
        <v>84151.390848252602</v>
      </c>
      <c r="O397">
        <v>143</v>
      </c>
      <c r="P397" s="5">
        <v>1</v>
      </c>
      <c r="Q397" s="4" t="str">
        <f t="shared" si="26"/>
        <v>14</v>
      </c>
      <c r="R397" s="135"/>
      <c r="S397" s="135">
        <f t="shared" si="24"/>
        <v>3.2625537269845022E-3</v>
      </c>
      <c r="T397" s="135"/>
      <c r="U397" s="135">
        <f t="shared" si="25"/>
        <v>84151.390848252602</v>
      </c>
      <c r="V397">
        <v>78551.228833972375</v>
      </c>
    </row>
    <row r="398" spans="2:22">
      <c r="B398">
        <v>465</v>
      </c>
      <c r="D398" s="136" t="s">
        <v>1372</v>
      </c>
      <c r="E398" s="136"/>
      <c r="F398" s="136"/>
      <c r="G398" s="136" t="s">
        <v>1181</v>
      </c>
      <c r="H398" s="136" t="s">
        <v>1210</v>
      </c>
      <c r="I398" s="136"/>
      <c r="J398" s="137" t="str">
        <f>+VLOOKUP(P398,CATÁLOGO!D:E,2)</f>
        <v>1000 SERVICIOS PERSONALES</v>
      </c>
      <c r="K398" s="137" t="str">
        <f>+VLOOKUP(Q398,CATÁLOGO!G:H,2,FALSE)</f>
        <v>1400 SEGURIDAD SOCIAL</v>
      </c>
      <c r="L398" s="142" t="str">
        <f>+VLOOKUP(O398,CATÁLOGO!J:K,2,FALSE)</f>
        <v>143 APORTACIONES AL SISTEMA PARA EL RETIRO</v>
      </c>
      <c r="M398" s="143">
        <f t="shared" si="27"/>
        <v>111597.35231288912</v>
      </c>
      <c r="N398" s="170">
        <v>111597.35231288912</v>
      </c>
      <c r="O398">
        <v>143</v>
      </c>
      <c r="P398" s="5">
        <v>1</v>
      </c>
      <c r="Q398" s="4" t="str">
        <f t="shared" si="26"/>
        <v>14</v>
      </c>
      <c r="R398" s="135"/>
      <c r="S398" s="135">
        <f t="shared" si="24"/>
        <v>4.3266350566513465E-3</v>
      </c>
      <c r="T398" s="135"/>
      <c r="U398" s="135">
        <f t="shared" si="25"/>
        <v>111597.35231288912</v>
      </c>
      <c r="V398">
        <v>104170.69843328938</v>
      </c>
    </row>
    <row r="399" spans="2:22">
      <c r="B399">
        <v>475</v>
      </c>
      <c r="D399" s="136" t="s">
        <v>1373</v>
      </c>
      <c r="E399" s="136"/>
      <c r="F399" s="136"/>
      <c r="G399" s="136" t="s">
        <v>1174</v>
      </c>
      <c r="H399" s="136" t="s">
        <v>1210</v>
      </c>
      <c r="I399" s="136"/>
      <c r="J399" s="137" t="str">
        <f>+VLOOKUP(P399,CATÁLOGO!D:E,2)</f>
        <v>1000 SERVICIOS PERSONALES</v>
      </c>
      <c r="K399" s="137" t="str">
        <f>+VLOOKUP(Q399,CATÁLOGO!G:H,2,FALSE)</f>
        <v>1400 SEGURIDAD SOCIAL</v>
      </c>
      <c r="L399" s="142" t="str">
        <f>+VLOOKUP(O399,CATÁLOGO!J:K,2,FALSE)</f>
        <v>143 APORTACIONES AL SISTEMA PARA EL RETIRO</v>
      </c>
      <c r="M399" s="143">
        <f t="shared" si="27"/>
        <v>609766.2558740176</v>
      </c>
      <c r="N399" s="170">
        <v>609766.2558740176</v>
      </c>
      <c r="O399">
        <v>143</v>
      </c>
      <c r="P399" s="5">
        <v>1</v>
      </c>
      <c r="Q399" s="4" t="str">
        <f t="shared" si="26"/>
        <v>14</v>
      </c>
      <c r="R399" s="135"/>
      <c r="S399" s="135">
        <f t="shared" si="24"/>
        <v>2.3640668925824077E-2</v>
      </c>
      <c r="T399" s="135"/>
      <c r="U399" s="135">
        <f t="shared" si="25"/>
        <v>609766.2558740176</v>
      </c>
      <c r="V399">
        <v>569187.13068886974</v>
      </c>
    </row>
    <row r="400" spans="2:22">
      <c r="B400">
        <v>485</v>
      </c>
      <c r="D400" s="136" t="s">
        <v>1374</v>
      </c>
      <c r="E400" s="136"/>
      <c r="F400" s="136"/>
      <c r="G400" s="136" t="s">
        <v>1401</v>
      </c>
      <c r="H400" s="136" t="s">
        <v>1210</v>
      </c>
      <c r="I400" s="136"/>
      <c r="J400" s="137" t="str">
        <f>+VLOOKUP(P400,CATÁLOGO!D:E,2)</f>
        <v>1000 SERVICIOS PERSONALES</v>
      </c>
      <c r="K400" s="137" t="str">
        <f>+VLOOKUP(Q400,CATÁLOGO!G:H,2,FALSE)</f>
        <v>1400 SEGURIDAD SOCIAL</v>
      </c>
      <c r="L400" s="142" t="str">
        <f>+VLOOKUP(O400,CATÁLOGO!J:K,2,FALSE)</f>
        <v>143 APORTACIONES AL SISTEMA PARA EL RETIRO</v>
      </c>
      <c r="M400" s="143">
        <f t="shared" si="27"/>
        <v>52286.748338030127</v>
      </c>
      <c r="N400" s="170">
        <v>52286.748338030127</v>
      </c>
      <c r="O400">
        <v>143</v>
      </c>
      <c r="P400" s="5">
        <v>1</v>
      </c>
      <c r="Q400" s="4" t="str">
        <f t="shared" si="26"/>
        <v>14</v>
      </c>
      <c r="R400" s="135"/>
      <c r="S400" s="135">
        <f t="shared" si="24"/>
        <v>2.0271599071934195E-3</v>
      </c>
      <c r="T400" s="135"/>
      <c r="U400" s="135">
        <f t="shared" si="25"/>
        <v>52286.748338030127</v>
      </c>
      <c r="V400">
        <v>48807.135476718198</v>
      </c>
    </row>
    <row r="401" spans="2:22">
      <c r="B401">
        <v>495</v>
      </c>
      <c r="D401" s="136" t="s">
        <v>1375</v>
      </c>
      <c r="E401" s="136"/>
      <c r="F401" s="136"/>
      <c r="G401" s="136" t="s">
        <v>1191</v>
      </c>
      <c r="H401" s="136" t="s">
        <v>1210</v>
      </c>
      <c r="I401" s="136"/>
      <c r="J401" s="137" t="str">
        <f>+VLOOKUP(P401,CATÁLOGO!D:E,2)</f>
        <v>1000 SERVICIOS PERSONALES</v>
      </c>
      <c r="K401" s="137" t="str">
        <f>+VLOOKUP(Q401,CATÁLOGO!G:H,2,FALSE)</f>
        <v>1400 SEGURIDAD SOCIAL</v>
      </c>
      <c r="L401" s="142" t="str">
        <f>+VLOOKUP(O401,CATÁLOGO!J:K,2,FALSE)</f>
        <v>143 APORTACIONES AL SISTEMA PARA EL RETIRO</v>
      </c>
      <c r="M401" s="143">
        <f t="shared" si="27"/>
        <v>149173.73382563412</v>
      </c>
      <c r="N401" s="170">
        <v>149173.73382563412</v>
      </c>
      <c r="O401">
        <v>143</v>
      </c>
      <c r="P401" s="5">
        <v>1</v>
      </c>
      <c r="Q401" s="4" t="str">
        <f t="shared" si="26"/>
        <v>14</v>
      </c>
      <c r="R401" s="135"/>
      <c r="S401" s="135">
        <f t="shared" si="24"/>
        <v>5.7834732896886246E-3</v>
      </c>
      <c r="T401" s="135"/>
      <c r="U401" s="135">
        <f t="shared" si="25"/>
        <v>149173.73382563412</v>
      </c>
      <c r="V401">
        <v>139246.42223544174</v>
      </c>
    </row>
    <row r="402" spans="2:22">
      <c r="B402">
        <v>505</v>
      </c>
      <c r="D402" s="136" t="s">
        <v>1376</v>
      </c>
      <c r="E402" s="136"/>
      <c r="F402" s="136"/>
      <c r="G402" s="136" t="s">
        <v>1187</v>
      </c>
      <c r="H402" s="136" t="s">
        <v>1214</v>
      </c>
      <c r="I402" s="136"/>
      <c r="J402" s="137" t="str">
        <f>+VLOOKUP(P402,CATÁLOGO!D:E,2)</f>
        <v>1000 SERVICIOS PERSONALES</v>
      </c>
      <c r="K402" s="137" t="str">
        <f>+VLOOKUP(Q402,CATÁLOGO!G:H,2,FALSE)</f>
        <v>1400 SEGURIDAD SOCIAL</v>
      </c>
      <c r="L402" s="142" t="str">
        <f>+VLOOKUP(O402,CATÁLOGO!J:K,2,FALSE)</f>
        <v>143 APORTACIONES AL SISTEMA PARA EL RETIRO</v>
      </c>
      <c r="M402" s="143">
        <f t="shared" si="27"/>
        <v>336808.75821481476</v>
      </c>
      <c r="N402" s="170">
        <v>336808.75821481476</v>
      </c>
      <c r="O402">
        <v>143</v>
      </c>
      <c r="P402" s="5">
        <v>1</v>
      </c>
      <c r="Q402" s="4" t="str">
        <f t="shared" si="26"/>
        <v>14</v>
      </c>
      <c r="R402" s="135"/>
      <c r="S402" s="135">
        <f t="shared" si="24"/>
        <v>1.3058092781571461E-2</v>
      </c>
      <c r="T402" s="135"/>
      <c r="U402" s="135">
        <f t="shared" si="25"/>
        <v>336808.75821481476</v>
      </c>
      <c r="V402">
        <v>314394.58781526907</v>
      </c>
    </row>
    <row r="403" spans="2:22">
      <c r="B403">
        <v>515</v>
      </c>
      <c r="D403" s="136" t="s">
        <v>1377</v>
      </c>
      <c r="E403" s="136"/>
      <c r="F403" s="136"/>
      <c r="G403" s="136" t="s">
        <v>1194</v>
      </c>
      <c r="H403" s="136" t="s">
        <v>1210</v>
      </c>
      <c r="I403" s="136"/>
      <c r="J403" s="137" t="str">
        <f>+VLOOKUP(P403,CATÁLOGO!D:E,2)</f>
        <v>1000 SERVICIOS PERSONALES</v>
      </c>
      <c r="K403" s="137" t="str">
        <f>+VLOOKUP(Q403,CATÁLOGO!G:H,2,FALSE)</f>
        <v>1400 SEGURIDAD SOCIAL</v>
      </c>
      <c r="L403" s="142" t="str">
        <f>+VLOOKUP(O403,CATÁLOGO!J:K,2,FALSE)</f>
        <v>143 APORTACIONES AL SISTEMA PARA EL RETIRO</v>
      </c>
      <c r="M403" s="143">
        <f t="shared" si="27"/>
        <v>288763.88503846287</v>
      </c>
      <c r="N403" s="170">
        <v>288763.88503846287</v>
      </c>
      <c r="O403">
        <v>143</v>
      </c>
      <c r="P403" s="5">
        <v>1</v>
      </c>
      <c r="Q403" s="4" t="str">
        <f t="shared" si="26"/>
        <v>14</v>
      </c>
      <c r="R403" s="135"/>
      <c r="S403" s="135">
        <f t="shared" si="24"/>
        <v>1.1195390591340705E-2</v>
      </c>
      <c r="T403" s="135"/>
      <c r="U403" s="135">
        <f t="shared" si="25"/>
        <v>288763.88503846287</v>
      </c>
      <c r="V403">
        <v>269547.03640663822</v>
      </c>
    </row>
    <row r="404" spans="2:22">
      <c r="B404">
        <v>525</v>
      </c>
      <c r="D404" s="136" t="s">
        <v>1378</v>
      </c>
      <c r="E404" s="136"/>
      <c r="F404" s="136"/>
      <c r="G404" s="136" t="s">
        <v>1174</v>
      </c>
      <c r="H404" s="136" t="s">
        <v>1209</v>
      </c>
      <c r="I404" s="136"/>
      <c r="J404" s="137" t="str">
        <f>+VLOOKUP(P404,CATÁLOGO!D:E,2)</f>
        <v>1000 SERVICIOS PERSONALES</v>
      </c>
      <c r="K404" s="137" t="str">
        <f>+VLOOKUP(Q404,CATÁLOGO!G:H,2,FALSE)</f>
        <v>1400 SEGURIDAD SOCIAL</v>
      </c>
      <c r="L404" s="142" t="str">
        <f>+VLOOKUP(O404,CATÁLOGO!J:K,2,FALSE)</f>
        <v>143 APORTACIONES AL SISTEMA PARA EL RETIRO</v>
      </c>
      <c r="M404" s="143">
        <f t="shared" si="27"/>
        <v>180405.77485238935</v>
      </c>
      <c r="N404" s="170">
        <v>180405.77485238935</v>
      </c>
      <c r="O404">
        <v>143</v>
      </c>
      <c r="P404" s="5">
        <v>1</v>
      </c>
      <c r="Q404" s="4" t="str">
        <f t="shared" si="26"/>
        <v>14</v>
      </c>
      <c r="R404" s="135"/>
      <c r="S404" s="135">
        <f t="shared" si="24"/>
        <v>6.9943411176122206E-3</v>
      </c>
      <c r="T404" s="135"/>
      <c r="U404" s="135">
        <f t="shared" si="25"/>
        <v>180405.77485238935</v>
      </c>
      <c r="V404">
        <v>168400.01288813393</v>
      </c>
    </row>
    <row r="405" spans="2:22">
      <c r="B405">
        <v>535</v>
      </c>
      <c r="D405" s="136" t="s">
        <v>1379</v>
      </c>
      <c r="E405" s="136"/>
      <c r="F405" s="136"/>
      <c r="G405" s="136" t="s">
        <v>1174</v>
      </c>
      <c r="H405" s="136" t="s">
        <v>1209</v>
      </c>
      <c r="I405" s="136"/>
      <c r="J405" s="137" t="str">
        <f>+VLOOKUP(P405,CATÁLOGO!D:E,2)</f>
        <v>1000 SERVICIOS PERSONALES</v>
      </c>
      <c r="K405" s="137" t="str">
        <f>+VLOOKUP(Q405,CATÁLOGO!G:H,2,FALSE)</f>
        <v>1400 SEGURIDAD SOCIAL</v>
      </c>
      <c r="L405" s="142" t="str">
        <f>+VLOOKUP(O405,CATÁLOGO!J:K,2,FALSE)</f>
        <v>143 APORTACIONES AL SISTEMA PARA EL RETIRO</v>
      </c>
      <c r="M405" s="143">
        <f t="shared" si="27"/>
        <v>39161.916864702915</v>
      </c>
      <c r="N405" s="170">
        <v>39161.916864702915</v>
      </c>
      <c r="O405">
        <v>143</v>
      </c>
      <c r="P405" s="5">
        <v>1</v>
      </c>
      <c r="Q405" s="4" t="str">
        <f t="shared" si="26"/>
        <v>14</v>
      </c>
      <c r="R405" s="135"/>
      <c r="S405" s="135">
        <f t="shared" si="24"/>
        <v>1.518309519722535E-3</v>
      </c>
      <c r="T405" s="135"/>
      <c r="U405" s="135">
        <f t="shared" si="25"/>
        <v>39161.916864702915</v>
      </c>
      <c r="V405">
        <v>36555.743906402211</v>
      </c>
    </row>
    <row r="406" spans="2:22">
      <c r="B406">
        <v>545</v>
      </c>
      <c r="D406" s="136" t="s">
        <v>1380</v>
      </c>
      <c r="E406" s="136"/>
      <c r="F406" s="136"/>
      <c r="G406" s="136" t="s">
        <v>1174</v>
      </c>
      <c r="H406" s="136" t="s">
        <v>1209</v>
      </c>
      <c r="I406" s="136"/>
      <c r="J406" s="137" t="str">
        <f>+VLOOKUP(P406,CATÁLOGO!D:E,2)</f>
        <v>1000 SERVICIOS PERSONALES</v>
      </c>
      <c r="K406" s="137" t="str">
        <f>+VLOOKUP(Q406,CATÁLOGO!G:H,2,FALSE)</f>
        <v>1400 SEGURIDAD SOCIAL</v>
      </c>
      <c r="L406" s="142" t="str">
        <f>+VLOOKUP(O406,CATÁLOGO!J:K,2,FALSE)</f>
        <v>143 APORTACIONES AL SISTEMA PARA EL RETIRO</v>
      </c>
      <c r="M406" s="143">
        <f t="shared" si="27"/>
        <v>97103.961199198806</v>
      </c>
      <c r="N406" s="170">
        <v>97103.961199198806</v>
      </c>
      <c r="O406">
        <v>143</v>
      </c>
      <c r="P406" s="5">
        <v>1</v>
      </c>
      <c r="Q406" s="4" t="str">
        <f t="shared" si="26"/>
        <v>14</v>
      </c>
      <c r="R406" s="135"/>
      <c r="S406" s="135">
        <f t="shared" si="24"/>
        <v>3.7647255419306362E-3</v>
      </c>
      <c r="T406" s="135"/>
      <c r="U406" s="135">
        <f t="shared" si="25"/>
        <v>97103.961199198806</v>
      </c>
      <c r="V406">
        <v>90641.823028190949</v>
      </c>
    </row>
    <row r="407" spans="2:22">
      <c r="B407">
        <v>555</v>
      </c>
      <c r="D407" s="136" t="s">
        <v>1381</v>
      </c>
      <c r="E407" s="136"/>
      <c r="F407" s="136"/>
      <c r="G407" s="136" t="s">
        <v>1403</v>
      </c>
      <c r="H407" s="136" t="s">
        <v>1210</v>
      </c>
      <c r="I407" s="136"/>
      <c r="J407" s="137" t="str">
        <f>+VLOOKUP(P407,CATÁLOGO!D:E,2)</f>
        <v>1000 SERVICIOS PERSONALES</v>
      </c>
      <c r="K407" s="137" t="str">
        <f>+VLOOKUP(Q407,CATÁLOGO!G:H,2,FALSE)</f>
        <v>1400 SEGURIDAD SOCIAL</v>
      </c>
      <c r="L407" s="142" t="str">
        <f>+VLOOKUP(O407,CATÁLOGO!J:K,2,FALSE)</f>
        <v>143 APORTACIONES AL SISTEMA PARA EL RETIRO</v>
      </c>
      <c r="M407" s="143">
        <f t="shared" si="27"/>
        <v>155125.17234738468</v>
      </c>
      <c r="N407" s="170">
        <v>155125.17234738468</v>
      </c>
      <c r="O407">
        <v>143</v>
      </c>
      <c r="P407" s="5">
        <v>1</v>
      </c>
      <c r="Q407" s="4" t="str">
        <f t="shared" si="26"/>
        <v>14</v>
      </c>
      <c r="R407" s="135"/>
      <c r="S407" s="135">
        <f t="shared" si="24"/>
        <v>6.0142108655543676E-3</v>
      </c>
      <c r="T407" s="135"/>
      <c r="U407" s="135">
        <f t="shared" si="25"/>
        <v>155125.17234738468</v>
      </c>
      <c r="V407">
        <v>144801.80051856913</v>
      </c>
    </row>
    <row r="408" spans="2:22">
      <c r="B408">
        <v>565</v>
      </c>
      <c r="D408" s="136" t="s">
        <v>1382</v>
      </c>
      <c r="E408" s="136"/>
      <c r="F408" s="136"/>
      <c r="G408" s="136" t="s">
        <v>1402</v>
      </c>
      <c r="H408" s="136" t="s">
        <v>1210</v>
      </c>
      <c r="I408" s="136"/>
      <c r="J408" s="137" t="str">
        <f>+VLOOKUP(P408,CATÁLOGO!D:E,2)</f>
        <v>1000 SERVICIOS PERSONALES</v>
      </c>
      <c r="K408" s="137" t="str">
        <f>+VLOOKUP(Q408,CATÁLOGO!G:H,2,FALSE)</f>
        <v>1400 SEGURIDAD SOCIAL</v>
      </c>
      <c r="L408" s="142" t="str">
        <f>+VLOOKUP(O408,CATÁLOGO!J:K,2,FALSE)</f>
        <v>143 APORTACIONES AL SISTEMA PARA EL RETIRO</v>
      </c>
      <c r="M408" s="143">
        <f t="shared" si="27"/>
        <v>284473.28807848273</v>
      </c>
      <c r="N408" s="170">
        <v>284473.28807848273</v>
      </c>
      <c r="O408">
        <v>143</v>
      </c>
      <c r="P408" s="5">
        <v>1</v>
      </c>
      <c r="Q408" s="4" t="str">
        <f t="shared" si="26"/>
        <v>14</v>
      </c>
      <c r="R408" s="135"/>
      <c r="S408" s="135">
        <f t="shared" si="24"/>
        <v>1.1029043927766073E-2</v>
      </c>
      <c r="T408" s="135"/>
      <c r="U408" s="135">
        <f t="shared" si="25"/>
        <v>284473.28807848273</v>
      </c>
      <c r="V408">
        <v>265541.97291047452</v>
      </c>
    </row>
    <row r="409" spans="2:22">
      <c r="B409">
        <v>575</v>
      </c>
      <c r="D409" s="136" t="s">
        <v>1383</v>
      </c>
      <c r="E409" s="136"/>
      <c r="F409" s="136"/>
      <c r="G409" s="136" t="s">
        <v>1402</v>
      </c>
      <c r="H409" s="136" t="s">
        <v>1210</v>
      </c>
      <c r="I409" s="136"/>
      <c r="J409" s="137" t="str">
        <f>+VLOOKUP(P409,CATÁLOGO!D:E,2)</f>
        <v>1000 SERVICIOS PERSONALES</v>
      </c>
      <c r="K409" s="137" t="str">
        <f>+VLOOKUP(Q409,CATÁLOGO!G:H,2,FALSE)</f>
        <v>1400 SEGURIDAD SOCIAL</v>
      </c>
      <c r="L409" s="142" t="str">
        <f>+VLOOKUP(O409,CATÁLOGO!J:K,2,FALSE)</f>
        <v>143 APORTACIONES AL SISTEMA PARA EL RETIRO</v>
      </c>
      <c r="M409" s="143">
        <f t="shared" si="27"/>
        <v>34271.900067240436</v>
      </c>
      <c r="N409" s="170">
        <v>34271.900067240436</v>
      </c>
      <c r="O409">
        <v>143</v>
      </c>
      <c r="P409" s="5">
        <v>1</v>
      </c>
      <c r="Q409" s="4" t="str">
        <f t="shared" si="26"/>
        <v>14</v>
      </c>
      <c r="R409" s="135"/>
      <c r="S409" s="135">
        <f t="shared" si="24"/>
        <v>1.3287233183922771E-3</v>
      </c>
      <c r="T409" s="135"/>
      <c r="U409" s="135">
        <f t="shared" si="25"/>
        <v>34271.900067240436</v>
      </c>
      <c r="V409">
        <v>31991.151157696379</v>
      </c>
    </row>
    <row r="410" spans="2:22">
      <c r="B410">
        <v>585</v>
      </c>
      <c r="D410" s="136" t="s">
        <v>1384</v>
      </c>
      <c r="E410" s="136"/>
      <c r="F410" s="136"/>
      <c r="G410" s="136" t="s">
        <v>1174</v>
      </c>
      <c r="H410" s="136" t="s">
        <v>1214</v>
      </c>
      <c r="I410" s="136"/>
      <c r="J410" s="137" t="str">
        <f>+VLOOKUP(P410,CATÁLOGO!D:E,2)</f>
        <v>1000 SERVICIOS PERSONALES</v>
      </c>
      <c r="K410" s="137" t="str">
        <f>+VLOOKUP(Q410,CATÁLOGO!G:H,2,FALSE)</f>
        <v>1400 SEGURIDAD SOCIAL</v>
      </c>
      <c r="L410" s="142" t="str">
        <f>+VLOOKUP(O410,CATÁLOGO!J:K,2,FALSE)</f>
        <v>143 APORTACIONES AL SISTEMA PARA EL RETIRO</v>
      </c>
      <c r="M410" s="143">
        <f t="shared" si="27"/>
        <v>489700.4490480714</v>
      </c>
      <c r="N410" s="170">
        <v>489700.4490480714</v>
      </c>
      <c r="O410">
        <v>143</v>
      </c>
      <c r="P410" s="5">
        <v>1</v>
      </c>
      <c r="Q410" s="4" t="str">
        <f t="shared" si="26"/>
        <v>14</v>
      </c>
      <c r="R410" s="135"/>
      <c r="S410" s="135">
        <f t="shared" si="24"/>
        <v>1.8985711454594992E-2</v>
      </c>
      <c r="T410" s="135"/>
      <c r="U410" s="135">
        <f t="shared" si="25"/>
        <v>489700.4490480714</v>
      </c>
      <c r="V410">
        <v>457111.5420140776</v>
      </c>
    </row>
    <row r="411" spans="2:22">
      <c r="B411">
        <v>595</v>
      </c>
      <c r="D411" s="136" t="s">
        <v>1385</v>
      </c>
      <c r="E411" s="136"/>
      <c r="F411" s="136"/>
      <c r="G411" s="136" t="s">
        <v>1174</v>
      </c>
      <c r="H411" s="136" t="s">
        <v>1210</v>
      </c>
      <c r="I411" s="136"/>
      <c r="J411" s="137" t="str">
        <f>+VLOOKUP(P411,CATÁLOGO!D:E,2)</f>
        <v>1000 SERVICIOS PERSONALES</v>
      </c>
      <c r="K411" s="137" t="str">
        <f>+VLOOKUP(Q411,CATÁLOGO!G:H,2,FALSE)</f>
        <v>1400 SEGURIDAD SOCIAL</v>
      </c>
      <c r="L411" s="142" t="str">
        <f>+VLOOKUP(O411,CATÁLOGO!J:K,2,FALSE)</f>
        <v>143 APORTACIONES AL SISTEMA PARA EL RETIRO</v>
      </c>
      <c r="M411" s="143">
        <f t="shared" si="27"/>
        <v>310273.80152845522</v>
      </c>
      <c r="N411" s="170">
        <v>310273.80152845522</v>
      </c>
      <c r="O411">
        <v>143</v>
      </c>
      <c r="P411" s="5">
        <v>1</v>
      </c>
      <c r="Q411" s="4" t="str">
        <f t="shared" si="26"/>
        <v>14</v>
      </c>
      <c r="R411" s="135"/>
      <c r="S411" s="135">
        <f t="shared" si="24"/>
        <v>1.20293311537504E-2</v>
      </c>
      <c r="T411" s="135"/>
      <c r="U411" s="135">
        <f t="shared" si="25"/>
        <v>310273.80152845522</v>
      </c>
      <c r="V411">
        <v>289625.49685005366</v>
      </c>
    </row>
    <row r="412" spans="2:22">
      <c r="B412">
        <v>605</v>
      </c>
      <c r="D412" s="136" t="s">
        <v>1386</v>
      </c>
      <c r="E412" s="136"/>
      <c r="F412" s="136"/>
      <c r="G412" s="136" t="s">
        <v>1174</v>
      </c>
      <c r="H412" s="136" t="s">
        <v>1210</v>
      </c>
      <c r="I412" s="136"/>
      <c r="J412" s="137" t="str">
        <f>+VLOOKUP(P412,CATÁLOGO!D:E,2)</f>
        <v>1000 SERVICIOS PERSONALES</v>
      </c>
      <c r="K412" s="137" t="str">
        <f>+VLOOKUP(Q412,CATÁLOGO!G:H,2,FALSE)</f>
        <v>1400 SEGURIDAD SOCIAL</v>
      </c>
      <c r="L412" s="142" t="str">
        <f>+VLOOKUP(O412,CATÁLOGO!J:K,2,FALSE)</f>
        <v>143 APORTACIONES AL SISTEMA PARA EL RETIRO</v>
      </c>
      <c r="M412" s="143">
        <f t="shared" si="27"/>
        <v>533396.66960107046</v>
      </c>
      <c r="N412" s="170">
        <v>533396.66960107046</v>
      </c>
      <c r="O412">
        <v>143</v>
      </c>
      <c r="P412" s="5">
        <v>1</v>
      </c>
      <c r="Q412" s="4" t="str">
        <f t="shared" si="26"/>
        <v>14</v>
      </c>
      <c r="R412" s="135"/>
      <c r="S412" s="135">
        <f t="shared" si="24"/>
        <v>2.0679816160212989E-2</v>
      </c>
      <c r="T412" s="135"/>
      <c r="U412" s="135">
        <f t="shared" si="25"/>
        <v>533396.66960107046</v>
      </c>
      <c r="V412">
        <v>497899.83778957912</v>
      </c>
    </row>
    <row r="413" spans="2:22">
      <c r="B413">
        <v>615</v>
      </c>
      <c r="D413" s="136" t="s">
        <v>1387</v>
      </c>
      <c r="E413" s="136"/>
      <c r="F413" s="136"/>
      <c r="G413" s="136" t="s">
        <v>1176</v>
      </c>
      <c r="H413" s="136" t="s">
        <v>1209</v>
      </c>
      <c r="I413" s="136"/>
      <c r="J413" s="137" t="str">
        <f>+VLOOKUP(P413,CATÁLOGO!D:E,2)</f>
        <v>1000 SERVICIOS PERSONALES</v>
      </c>
      <c r="K413" s="137" t="str">
        <f>+VLOOKUP(Q413,CATÁLOGO!G:H,2,FALSE)</f>
        <v>1400 SEGURIDAD SOCIAL</v>
      </c>
      <c r="L413" s="142" t="str">
        <f>+VLOOKUP(O413,CATÁLOGO!J:K,2,FALSE)</f>
        <v>143 APORTACIONES AL SISTEMA PARA EL RETIRO</v>
      </c>
      <c r="M413" s="143">
        <f t="shared" si="27"/>
        <v>275011.58326403721</v>
      </c>
      <c r="N413" s="170">
        <v>275011.58326403721</v>
      </c>
      <c r="O413">
        <v>143</v>
      </c>
      <c r="P413" s="5">
        <v>1</v>
      </c>
      <c r="Q413" s="4" t="str">
        <f t="shared" si="26"/>
        <v>14</v>
      </c>
      <c r="R413" s="135"/>
      <c r="S413" s="135">
        <f t="shared" si="24"/>
        <v>1.0662213148205197E-2</v>
      </c>
      <c r="T413" s="135"/>
      <c r="U413" s="135">
        <f t="shared" si="25"/>
        <v>275011.58326403721</v>
      </c>
      <c r="V413">
        <v>256709.93184083549</v>
      </c>
    </row>
    <row r="414" spans="2:22">
      <c r="B414">
        <v>625</v>
      </c>
      <c r="D414" s="136" t="s">
        <v>1388</v>
      </c>
      <c r="E414" s="136"/>
      <c r="F414" s="136"/>
      <c r="G414" s="136" t="s">
        <v>1194</v>
      </c>
      <c r="H414" s="136" t="s">
        <v>1210</v>
      </c>
      <c r="I414" s="136"/>
      <c r="J414" s="137" t="str">
        <f>+VLOOKUP(P414,CATÁLOGO!D:E,2)</f>
        <v>1000 SERVICIOS PERSONALES</v>
      </c>
      <c r="K414" s="137" t="str">
        <f>+VLOOKUP(Q414,CATÁLOGO!G:H,2,FALSE)</f>
        <v>1400 SEGURIDAD SOCIAL</v>
      </c>
      <c r="L414" s="142" t="str">
        <f>+VLOOKUP(O414,CATÁLOGO!J:K,2,FALSE)</f>
        <v>143 APORTACIONES AL SISTEMA PARA EL RETIRO</v>
      </c>
      <c r="M414" s="143">
        <f t="shared" si="27"/>
        <v>140122.32812707819</v>
      </c>
      <c r="N414" s="170">
        <v>140122.32812707819</v>
      </c>
      <c r="O414">
        <v>143</v>
      </c>
      <c r="P414" s="5">
        <v>1</v>
      </c>
      <c r="Q414" s="4" t="str">
        <f t="shared" si="26"/>
        <v>14</v>
      </c>
      <c r="R414" s="135"/>
      <c r="S414" s="135">
        <f t="shared" si="24"/>
        <v>5.4325498278349265E-3</v>
      </c>
      <c r="T414" s="135"/>
      <c r="U414" s="135">
        <f t="shared" si="25"/>
        <v>140122.32812707819</v>
      </c>
      <c r="V414">
        <v>130797.3754267145</v>
      </c>
    </row>
    <row r="415" spans="2:22">
      <c r="B415">
        <v>635</v>
      </c>
      <c r="D415" s="136" t="s">
        <v>1389</v>
      </c>
      <c r="E415" s="136"/>
      <c r="F415" s="136"/>
      <c r="G415" s="136" t="s">
        <v>1174</v>
      </c>
      <c r="H415" s="136" t="s">
        <v>1212</v>
      </c>
      <c r="I415" s="136"/>
      <c r="J415" s="137" t="str">
        <f>+VLOOKUP(P415,CATÁLOGO!D:E,2)</f>
        <v>1000 SERVICIOS PERSONALES</v>
      </c>
      <c r="K415" s="137" t="str">
        <f>+VLOOKUP(Q415,CATÁLOGO!G:H,2,FALSE)</f>
        <v>1400 SEGURIDAD SOCIAL</v>
      </c>
      <c r="L415" s="142" t="str">
        <f>+VLOOKUP(O415,CATÁLOGO!J:K,2,FALSE)</f>
        <v>143 APORTACIONES AL SISTEMA PARA EL RETIRO</v>
      </c>
      <c r="M415" s="143">
        <f t="shared" si="27"/>
        <v>75535.402624991606</v>
      </c>
      <c r="N415" s="170">
        <v>75535.402624991606</v>
      </c>
      <c r="O415">
        <v>143</v>
      </c>
      <c r="P415" s="5">
        <v>1</v>
      </c>
      <c r="Q415" s="4" t="str">
        <f t="shared" si="26"/>
        <v>14</v>
      </c>
      <c r="R415" s="135"/>
      <c r="S415" s="135">
        <f t="shared" si="24"/>
        <v>2.928511422916768E-3</v>
      </c>
      <c r="T415" s="135"/>
      <c r="U415" s="135">
        <f t="shared" si="25"/>
        <v>75535.402624991606</v>
      </c>
      <c r="V415">
        <v>70508.623052487077</v>
      </c>
    </row>
    <row r="416" spans="2:22">
      <c r="B416">
        <v>645</v>
      </c>
      <c r="D416" s="136" t="s">
        <v>1390</v>
      </c>
      <c r="E416" s="136"/>
      <c r="F416" s="136"/>
      <c r="G416" s="136" t="s">
        <v>1403</v>
      </c>
      <c r="H416" s="136" t="s">
        <v>1210</v>
      </c>
      <c r="I416" s="136"/>
      <c r="J416" s="137" t="str">
        <f>+VLOOKUP(P416,CATÁLOGO!D:E,2)</f>
        <v>1000 SERVICIOS PERSONALES</v>
      </c>
      <c r="K416" s="137" t="str">
        <f>+VLOOKUP(Q416,CATÁLOGO!G:H,2,FALSE)</f>
        <v>1400 SEGURIDAD SOCIAL</v>
      </c>
      <c r="L416" s="142" t="str">
        <f>+VLOOKUP(O416,CATÁLOGO!J:K,2,FALSE)</f>
        <v>143 APORTACIONES AL SISTEMA PARA EL RETIRO</v>
      </c>
      <c r="M416" s="143">
        <f t="shared" si="27"/>
        <v>58805.549024558968</v>
      </c>
      <c r="N416" s="170">
        <v>58805.549024558968</v>
      </c>
      <c r="O416">
        <v>143</v>
      </c>
      <c r="P416" s="5">
        <v>1</v>
      </c>
      <c r="Q416" s="4" t="str">
        <f t="shared" si="26"/>
        <v>14</v>
      </c>
      <c r="R416" s="135"/>
      <c r="S416" s="135">
        <f t="shared" si="24"/>
        <v>2.2798941432045101E-3</v>
      </c>
      <c r="T416" s="135"/>
      <c r="U416" s="135">
        <f t="shared" si="25"/>
        <v>58805.549024558968</v>
      </c>
      <c r="V416">
        <v>54892.118734736643</v>
      </c>
    </row>
    <row r="417" spans="2:22">
      <c r="B417">
        <v>655</v>
      </c>
      <c r="D417" s="136" t="s">
        <v>1391</v>
      </c>
      <c r="E417" s="136"/>
      <c r="F417" s="136"/>
      <c r="G417" s="136" t="s">
        <v>1174</v>
      </c>
      <c r="H417" s="136" t="s">
        <v>1210</v>
      </c>
      <c r="I417" s="136"/>
      <c r="J417" s="137" t="str">
        <f>+VLOOKUP(P417,CATÁLOGO!D:E,2)</f>
        <v>1000 SERVICIOS PERSONALES</v>
      </c>
      <c r="K417" s="137" t="str">
        <f>+VLOOKUP(Q417,CATÁLOGO!G:H,2,FALSE)</f>
        <v>1400 SEGURIDAD SOCIAL</v>
      </c>
      <c r="L417" s="142" t="str">
        <f>+VLOOKUP(O417,CATÁLOGO!J:K,2,FALSE)</f>
        <v>143 APORTACIONES AL SISTEMA PARA EL RETIRO</v>
      </c>
      <c r="M417" s="143">
        <f t="shared" si="27"/>
        <v>187198.72728262239</v>
      </c>
      <c r="N417" s="170">
        <v>187198.72728262239</v>
      </c>
      <c r="O417">
        <v>143</v>
      </c>
      <c r="P417" s="5">
        <v>1</v>
      </c>
      <c r="Q417" s="4" t="str">
        <f t="shared" si="26"/>
        <v>14</v>
      </c>
      <c r="R417" s="135"/>
      <c r="S417" s="135">
        <f t="shared" si="24"/>
        <v>7.2577042307478065E-3</v>
      </c>
      <c r="T417" s="135"/>
      <c r="U417" s="135">
        <f t="shared" si="25"/>
        <v>187198.72728262239</v>
      </c>
      <c r="V417">
        <v>174740.90345960102</v>
      </c>
    </row>
    <row r="418" spans="2:22">
      <c r="B418">
        <v>665</v>
      </c>
      <c r="D418" s="136" t="s">
        <v>1392</v>
      </c>
      <c r="E418" s="136"/>
      <c r="F418" s="136"/>
      <c r="G418" s="136" t="s">
        <v>1174</v>
      </c>
      <c r="H418" s="136" t="s">
        <v>1209</v>
      </c>
      <c r="I418" s="136"/>
      <c r="J418" s="137" t="str">
        <f>+VLOOKUP(P418,CATÁLOGO!D:E,2)</f>
        <v>1000 SERVICIOS PERSONALES</v>
      </c>
      <c r="K418" s="137" t="str">
        <f>+VLOOKUP(Q418,CATÁLOGO!G:H,2,FALSE)</f>
        <v>1400 SEGURIDAD SOCIAL</v>
      </c>
      <c r="L418" s="142" t="str">
        <f>+VLOOKUP(O418,CATÁLOGO!J:K,2,FALSE)</f>
        <v>143 APORTACIONES AL SISTEMA PARA EL RETIRO</v>
      </c>
      <c r="M418" s="143">
        <f t="shared" si="27"/>
        <v>254556.2469218412</v>
      </c>
      <c r="N418" s="170">
        <v>254556.2469218412</v>
      </c>
      <c r="O418">
        <v>143</v>
      </c>
      <c r="P418" s="5">
        <v>1</v>
      </c>
      <c r="Q418" s="4" t="str">
        <f t="shared" si="26"/>
        <v>14</v>
      </c>
      <c r="R418" s="135"/>
      <c r="S418" s="135">
        <f t="shared" si="24"/>
        <v>9.8691587120604985E-3</v>
      </c>
      <c r="T418" s="135"/>
      <c r="U418" s="135">
        <f t="shared" si="25"/>
        <v>254556.2469218412</v>
      </c>
      <c r="V418">
        <v>237615.8706530747</v>
      </c>
    </row>
    <row r="419" spans="2:22">
      <c r="B419">
        <v>675</v>
      </c>
      <c r="D419" s="136" t="s">
        <v>1393</v>
      </c>
      <c r="E419" s="136"/>
      <c r="F419" s="136"/>
      <c r="G419" s="136" t="s">
        <v>1174</v>
      </c>
      <c r="H419" s="136" t="s">
        <v>1210</v>
      </c>
      <c r="I419" s="136"/>
      <c r="J419" s="137" t="str">
        <f>+VLOOKUP(P419,CATÁLOGO!D:E,2)</f>
        <v>1000 SERVICIOS PERSONALES</v>
      </c>
      <c r="K419" s="137" t="str">
        <f>+VLOOKUP(Q419,CATÁLOGO!G:H,2,FALSE)</f>
        <v>1400 SEGURIDAD SOCIAL</v>
      </c>
      <c r="L419" s="142" t="str">
        <f>+VLOOKUP(O419,CATÁLOGO!J:K,2,FALSE)</f>
        <v>143 APORTACIONES AL SISTEMA PARA EL RETIRO</v>
      </c>
      <c r="M419" s="143">
        <f t="shared" si="27"/>
        <v>153980.18565309048</v>
      </c>
      <c r="N419" s="170">
        <v>153980.18565309048</v>
      </c>
      <c r="O419">
        <v>143</v>
      </c>
      <c r="P419" s="5">
        <v>1</v>
      </c>
      <c r="Q419" s="4" t="str">
        <f t="shared" si="26"/>
        <v>14</v>
      </c>
      <c r="R419" s="135"/>
      <c r="S419" s="135">
        <f t="shared" si="24"/>
        <v>5.969819672857939E-3</v>
      </c>
      <c r="T419" s="135"/>
      <c r="U419" s="135">
        <f t="shared" si="25"/>
        <v>153980.18565309048</v>
      </c>
      <c r="V419">
        <v>143733.01115063651</v>
      </c>
    </row>
    <row r="420" spans="2:22">
      <c r="B420">
        <v>685</v>
      </c>
      <c r="D420" s="136" t="s">
        <v>1394</v>
      </c>
      <c r="E420" s="136"/>
      <c r="F420" s="136"/>
      <c r="G420" s="136" t="s">
        <v>1186</v>
      </c>
      <c r="H420" s="136" t="s">
        <v>1210</v>
      </c>
      <c r="I420" s="136"/>
      <c r="J420" s="137" t="str">
        <f>+VLOOKUP(P420,CATÁLOGO!D:E,2)</f>
        <v>1000 SERVICIOS PERSONALES</v>
      </c>
      <c r="K420" s="137" t="str">
        <f>+VLOOKUP(Q420,CATÁLOGO!G:H,2,FALSE)</f>
        <v>1400 SEGURIDAD SOCIAL</v>
      </c>
      <c r="L420" s="142" t="str">
        <f>+VLOOKUP(O420,CATÁLOGO!J:K,2,FALSE)</f>
        <v>143 APORTACIONES AL SISTEMA PARA EL RETIRO</v>
      </c>
      <c r="M420" s="143">
        <f t="shared" si="27"/>
        <v>268049.30181563389</v>
      </c>
      <c r="N420" s="170">
        <v>268049.30181563389</v>
      </c>
      <c r="O420">
        <v>143</v>
      </c>
      <c r="P420" s="5">
        <v>1</v>
      </c>
      <c r="Q420" s="4" t="str">
        <f t="shared" si="26"/>
        <v>14</v>
      </c>
      <c r="R420" s="135"/>
      <c r="S420" s="135">
        <f t="shared" si="24"/>
        <v>1.0392285140375069E-2</v>
      </c>
      <c r="T420" s="135"/>
      <c r="U420" s="135">
        <f t="shared" si="25"/>
        <v>268049.30181563389</v>
      </c>
      <c r="V420">
        <v>250210.98086988545</v>
      </c>
    </row>
    <row r="421" spans="2:22">
      <c r="B421">
        <v>695</v>
      </c>
      <c r="D421" s="136" t="s">
        <v>1395</v>
      </c>
      <c r="E421" s="136"/>
      <c r="F421" s="136"/>
      <c r="G421" s="136" t="s">
        <v>1194</v>
      </c>
      <c r="H421" s="136" t="s">
        <v>1210</v>
      </c>
      <c r="I421" s="136"/>
      <c r="J421" s="137" t="str">
        <f>+VLOOKUP(P421,CATÁLOGO!D:E,2)</f>
        <v>1000 SERVICIOS PERSONALES</v>
      </c>
      <c r="K421" s="137" t="str">
        <f>+VLOOKUP(Q421,CATÁLOGO!G:H,2,FALSE)</f>
        <v>1400 SEGURIDAD SOCIAL</v>
      </c>
      <c r="L421" s="142" t="str">
        <f>+VLOOKUP(O421,CATÁLOGO!J:K,2,FALSE)</f>
        <v>143 APORTACIONES AL SISTEMA PARA EL RETIRO</v>
      </c>
      <c r="M421" s="143">
        <f t="shared" si="27"/>
        <v>76036.548103010689</v>
      </c>
      <c r="N421" s="170">
        <v>76036.548103010689</v>
      </c>
      <c r="O421">
        <v>143</v>
      </c>
      <c r="P421" s="5">
        <v>1</v>
      </c>
      <c r="Q421" s="4" t="str">
        <f t="shared" si="26"/>
        <v>14</v>
      </c>
      <c r="R421" s="135"/>
      <c r="S421" s="135">
        <f t="shared" si="24"/>
        <v>2.9479408587299084E-3</v>
      </c>
      <c r="T421" s="135"/>
      <c r="U421" s="135">
        <f t="shared" si="25"/>
        <v>76036.548103010689</v>
      </c>
      <c r="V421">
        <v>70976.417972169074</v>
      </c>
    </row>
    <row r="422" spans="2:22">
      <c r="B422">
        <v>705</v>
      </c>
      <c r="D422" s="136" t="s">
        <v>1396</v>
      </c>
      <c r="E422" s="136"/>
      <c r="F422" s="136"/>
      <c r="G422" s="136" t="s">
        <v>1404</v>
      </c>
      <c r="H422" s="136" t="s">
        <v>1210</v>
      </c>
      <c r="I422" s="136"/>
      <c r="J422" s="137" t="str">
        <f>+VLOOKUP(P422,CATÁLOGO!D:E,2)</f>
        <v>1000 SERVICIOS PERSONALES</v>
      </c>
      <c r="K422" s="137" t="str">
        <f>+VLOOKUP(Q422,CATÁLOGO!G:H,2,FALSE)</f>
        <v>1400 SEGURIDAD SOCIAL</v>
      </c>
      <c r="L422" s="142" t="str">
        <f>+VLOOKUP(O422,CATÁLOGO!J:K,2,FALSE)</f>
        <v>143 APORTACIONES AL SISTEMA PARA EL RETIRO</v>
      </c>
      <c r="M422" s="143">
        <f t="shared" si="27"/>
        <v>183567.3162176203</v>
      </c>
      <c r="N422" s="170">
        <v>183567.3162176203</v>
      </c>
      <c r="O422">
        <v>143</v>
      </c>
      <c r="P422" s="5">
        <v>1</v>
      </c>
      <c r="Q422" s="4" t="str">
        <f t="shared" si="26"/>
        <v>14</v>
      </c>
      <c r="R422" s="135"/>
      <c r="S422" s="135">
        <f t="shared" si="24"/>
        <v>7.1169142380345567E-3</v>
      </c>
      <c r="T422" s="135"/>
      <c r="U422" s="135">
        <f t="shared" si="25"/>
        <v>183567.3162176203</v>
      </c>
      <c r="V422">
        <v>171351.15792263675</v>
      </c>
    </row>
    <row r="423" spans="2:22">
      <c r="B423">
        <v>715</v>
      </c>
      <c r="D423" s="136" t="s">
        <v>1397</v>
      </c>
      <c r="E423" s="136"/>
      <c r="F423" s="136"/>
      <c r="G423" s="136" t="s">
        <v>1175</v>
      </c>
      <c r="H423" s="136" t="s">
        <v>1210</v>
      </c>
      <c r="I423" s="136"/>
      <c r="J423" s="137" t="str">
        <f>+VLOOKUP(P423,CATÁLOGO!D:E,2)</f>
        <v>1000 SERVICIOS PERSONALES</v>
      </c>
      <c r="K423" s="137" t="str">
        <f>+VLOOKUP(Q423,CATÁLOGO!G:H,2,FALSE)</f>
        <v>1400 SEGURIDAD SOCIAL</v>
      </c>
      <c r="L423" s="142" t="str">
        <f>+VLOOKUP(O423,CATÁLOGO!J:K,2,FALSE)</f>
        <v>143 APORTACIONES AL SISTEMA PARA EL RETIRO</v>
      </c>
      <c r="M423" s="143">
        <f t="shared" si="27"/>
        <v>74424.135129120972</v>
      </c>
      <c r="N423" s="170">
        <v>74424.135129120972</v>
      </c>
      <c r="O423">
        <v>143</v>
      </c>
      <c r="P423" s="5">
        <v>1</v>
      </c>
      <c r="Q423" s="4" t="str">
        <f t="shared" si="26"/>
        <v>14</v>
      </c>
      <c r="R423" s="135"/>
      <c r="S423" s="135">
        <f t="shared" si="24"/>
        <v>2.8854275252677402E-3</v>
      </c>
      <c r="T423" s="135"/>
      <c r="U423" s="135">
        <f t="shared" si="25"/>
        <v>74424.135129120972</v>
      </c>
      <c r="V423">
        <v>69471.30891562035</v>
      </c>
    </row>
    <row r="424" spans="2:22">
      <c r="B424">
        <v>125</v>
      </c>
      <c r="D424" s="136" t="s">
        <v>1337</v>
      </c>
      <c r="E424" s="136"/>
      <c r="F424" s="136"/>
      <c r="G424" s="136" t="s">
        <v>1194</v>
      </c>
      <c r="H424" s="136" t="s">
        <v>1210</v>
      </c>
      <c r="I424" s="136"/>
      <c r="J424" s="137" t="str">
        <f>+VLOOKUP(P424,CATÁLOGO!D:E,2)</f>
        <v>1000 SERVICIOS PERSONALES</v>
      </c>
      <c r="K424" s="137" t="str">
        <f>+VLOOKUP(Q424,CATÁLOGO!G:H,2,FALSE)</f>
        <v>1400 SEGURIDAD SOCIAL</v>
      </c>
      <c r="L424" s="142" t="str">
        <f>+VLOOKUP(O424,CATÁLOGO!J:K,2,FALSE)</f>
        <v>144 APORTACIONES PARA SEGUROS</v>
      </c>
      <c r="M424" s="143">
        <f t="shared" si="27"/>
        <v>13907.187483445663</v>
      </c>
      <c r="N424" s="170">
        <v>13907.187483445663</v>
      </c>
      <c r="O424">
        <v>144</v>
      </c>
      <c r="P424" s="5">
        <v>1</v>
      </c>
      <c r="Q424" s="4" t="str">
        <f t="shared" si="26"/>
        <v>14</v>
      </c>
      <c r="R424" s="135">
        <f>+SUM(M424:M483)</f>
        <v>2579310</v>
      </c>
      <c r="S424" s="135">
        <f>+M424/R$424</f>
        <v>5.3918247451627231E-3</v>
      </c>
      <c r="T424" s="171">
        <v>2579310</v>
      </c>
      <c r="U424" s="135">
        <f>+T$424*S424</f>
        <v>13907.187483445663</v>
      </c>
      <c r="V424">
        <v>12981.683699091143</v>
      </c>
    </row>
    <row r="425" spans="2:22">
      <c r="B425">
        <v>135</v>
      </c>
      <c r="D425" s="136" t="s">
        <v>1338</v>
      </c>
      <c r="E425" s="136"/>
      <c r="F425" s="136"/>
      <c r="G425" s="136" t="s">
        <v>1188</v>
      </c>
      <c r="H425" s="136" t="s">
        <v>1210</v>
      </c>
      <c r="I425" s="136"/>
      <c r="J425" s="137" t="str">
        <f>+VLOOKUP(P425,CATÁLOGO!D:E,2)</f>
        <v>1000 SERVICIOS PERSONALES</v>
      </c>
      <c r="K425" s="137" t="str">
        <f>+VLOOKUP(Q425,CATÁLOGO!G:H,2,FALSE)</f>
        <v>1400 SEGURIDAD SOCIAL</v>
      </c>
      <c r="L425" s="142" t="str">
        <f>+VLOOKUP(O425,CATÁLOGO!J:K,2,FALSE)</f>
        <v>144 APORTACIONES PARA SEGUROS</v>
      </c>
      <c r="M425" s="143">
        <f t="shared" si="27"/>
        <v>119578.81000455841</v>
      </c>
      <c r="N425" s="170">
        <v>119578.81000455841</v>
      </c>
      <c r="O425">
        <v>144</v>
      </c>
      <c r="P425" s="5">
        <v>1</v>
      </c>
      <c r="Q425" s="4" t="str">
        <f t="shared" si="26"/>
        <v>14</v>
      </c>
      <c r="R425" s="135"/>
      <c r="S425" s="135">
        <f t="shared" ref="S425:S483" si="28">+M425/R$424</f>
        <v>4.6360774782619546E-2</v>
      </c>
      <c r="T425" s="135"/>
      <c r="U425" s="135">
        <f t="shared" ref="U425:U483" si="29">+T$424*S425</f>
        <v>119578.81000455841</v>
      </c>
      <c r="V425">
        <v>111621.00823338328</v>
      </c>
    </row>
    <row r="426" spans="2:22">
      <c r="B426">
        <v>145</v>
      </c>
      <c r="D426" s="136" t="s">
        <v>1339</v>
      </c>
      <c r="E426" s="136"/>
      <c r="F426" s="136"/>
      <c r="G426" s="136" t="s">
        <v>1177</v>
      </c>
      <c r="H426" s="136" t="s">
        <v>1209</v>
      </c>
      <c r="I426" s="136"/>
      <c r="J426" s="137" t="str">
        <f>+VLOOKUP(P426,CATÁLOGO!D:E,2)</f>
        <v>1000 SERVICIOS PERSONALES</v>
      </c>
      <c r="K426" s="137" t="str">
        <f>+VLOOKUP(Q426,CATÁLOGO!G:H,2,FALSE)</f>
        <v>1400 SEGURIDAD SOCIAL</v>
      </c>
      <c r="L426" s="142" t="str">
        <f>+VLOOKUP(O426,CATÁLOGO!J:K,2,FALSE)</f>
        <v>144 APORTACIONES PARA SEGUROS</v>
      </c>
      <c r="M426" s="143">
        <f t="shared" si="27"/>
        <v>76084.228915888612</v>
      </c>
      <c r="N426" s="170">
        <v>76084.228915888612</v>
      </c>
      <c r="O426">
        <v>144</v>
      </c>
      <c r="P426" s="5">
        <v>1</v>
      </c>
      <c r="Q426" s="4" t="str">
        <f t="shared" si="26"/>
        <v>14</v>
      </c>
      <c r="R426" s="135"/>
      <c r="S426" s="135">
        <f t="shared" si="28"/>
        <v>2.949790018101299E-2</v>
      </c>
      <c r="T426" s="135"/>
      <c r="U426" s="135">
        <f t="shared" si="29"/>
        <v>76084.228915888612</v>
      </c>
      <c r="V426">
        <v>71020.930396675438</v>
      </c>
    </row>
    <row r="427" spans="2:22">
      <c r="B427">
        <v>155</v>
      </c>
      <c r="D427" s="136" t="s">
        <v>1340</v>
      </c>
      <c r="E427" s="136"/>
      <c r="F427" s="136"/>
      <c r="G427" s="136" t="s">
        <v>1176</v>
      </c>
      <c r="H427" s="136" t="s">
        <v>1209</v>
      </c>
      <c r="I427" s="136"/>
      <c r="J427" s="137" t="str">
        <f>+VLOOKUP(P427,CATÁLOGO!D:E,2)</f>
        <v>1000 SERVICIOS PERSONALES</v>
      </c>
      <c r="K427" s="137" t="str">
        <f>+VLOOKUP(Q427,CATÁLOGO!G:H,2,FALSE)</f>
        <v>1400 SEGURIDAD SOCIAL</v>
      </c>
      <c r="L427" s="142" t="str">
        <f>+VLOOKUP(O427,CATÁLOGO!J:K,2,FALSE)</f>
        <v>144 APORTACIONES PARA SEGUROS</v>
      </c>
      <c r="M427" s="143">
        <f t="shared" si="27"/>
        <v>40216.293742944865</v>
      </c>
      <c r="N427" s="170">
        <v>40216.293742944865</v>
      </c>
      <c r="O427">
        <v>144</v>
      </c>
      <c r="P427" s="5">
        <v>1</v>
      </c>
      <c r="Q427" s="4" t="str">
        <f t="shared" si="26"/>
        <v>14</v>
      </c>
      <c r="R427" s="135"/>
      <c r="S427" s="135">
        <f t="shared" si="28"/>
        <v>1.5591880674655185E-2</v>
      </c>
      <c r="T427" s="135"/>
      <c r="U427" s="135">
        <f t="shared" si="29"/>
        <v>40216.293742944865</v>
      </c>
      <c r="V427">
        <v>37539.955907123389</v>
      </c>
    </row>
    <row r="428" spans="2:22">
      <c r="B428">
        <v>165</v>
      </c>
      <c r="D428" s="136" t="s">
        <v>1341</v>
      </c>
      <c r="E428" s="136"/>
      <c r="F428" s="136"/>
      <c r="G428" s="136" t="s">
        <v>1181</v>
      </c>
      <c r="H428" s="136" t="s">
        <v>1213</v>
      </c>
      <c r="I428" s="136"/>
      <c r="J428" s="137" t="str">
        <f>+VLOOKUP(P428,CATÁLOGO!D:E,2)</f>
        <v>1000 SERVICIOS PERSONALES</v>
      </c>
      <c r="K428" s="137" t="str">
        <f>+VLOOKUP(Q428,CATÁLOGO!G:H,2,FALSE)</f>
        <v>1400 SEGURIDAD SOCIAL</v>
      </c>
      <c r="L428" s="142" t="str">
        <f>+VLOOKUP(O428,CATÁLOGO!J:K,2,FALSE)</f>
        <v>144 APORTACIONES PARA SEGUROS</v>
      </c>
      <c r="M428" s="143">
        <f t="shared" si="27"/>
        <v>13275.245845927884</v>
      </c>
      <c r="N428" s="170">
        <v>13275.245845927884</v>
      </c>
      <c r="O428">
        <v>144</v>
      </c>
      <c r="P428" s="5">
        <v>1</v>
      </c>
      <c r="Q428" s="4" t="str">
        <f t="shared" si="26"/>
        <v>14</v>
      </c>
      <c r="R428" s="135"/>
      <c r="S428" s="135">
        <f t="shared" si="28"/>
        <v>5.146820601605811E-3</v>
      </c>
      <c r="T428" s="135"/>
      <c r="U428" s="135">
        <f t="shared" si="29"/>
        <v>13275.245845927884</v>
      </c>
      <c r="V428">
        <v>12391.796889532656</v>
      </c>
    </row>
    <row r="429" spans="2:22">
      <c r="B429">
        <v>175</v>
      </c>
      <c r="D429" s="136" t="s">
        <v>1342</v>
      </c>
      <c r="E429" s="136"/>
      <c r="F429" s="136"/>
      <c r="G429" s="136" t="s">
        <v>1194</v>
      </c>
      <c r="H429" s="136" t="s">
        <v>1213</v>
      </c>
      <c r="I429" s="136"/>
      <c r="J429" s="137" t="str">
        <f>+VLOOKUP(P429,CATÁLOGO!D:E,2)</f>
        <v>1000 SERVICIOS PERSONALES</v>
      </c>
      <c r="K429" s="137" t="str">
        <f>+VLOOKUP(Q429,CATÁLOGO!G:H,2,FALSE)</f>
        <v>1400 SEGURIDAD SOCIAL</v>
      </c>
      <c r="L429" s="142" t="str">
        <f>+VLOOKUP(O429,CATÁLOGO!J:K,2,FALSE)</f>
        <v>144 APORTACIONES PARA SEGUROS</v>
      </c>
      <c r="M429" s="143">
        <f t="shared" si="27"/>
        <v>23619.262793757713</v>
      </c>
      <c r="N429" s="170">
        <v>23619.262793757713</v>
      </c>
      <c r="O429">
        <v>144</v>
      </c>
      <c r="P429" s="5">
        <v>1</v>
      </c>
      <c r="Q429" s="4" t="str">
        <f t="shared" si="26"/>
        <v>14</v>
      </c>
      <c r="R429" s="135"/>
      <c r="S429" s="135">
        <f t="shared" si="28"/>
        <v>9.157202039986552E-3</v>
      </c>
      <c r="T429" s="135"/>
      <c r="U429" s="135">
        <f t="shared" si="29"/>
        <v>23619.262793757713</v>
      </c>
      <c r="V429">
        <v>22047.434045111935</v>
      </c>
    </row>
    <row r="430" spans="2:22">
      <c r="B430">
        <v>185</v>
      </c>
      <c r="D430" s="136" t="s">
        <v>1343</v>
      </c>
      <c r="E430" s="136"/>
      <c r="F430" s="136"/>
      <c r="G430" s="136" t="s">
        <v>1187</v>
      </c>
      <c r="H430" s="136" t="s">
        <v>1209</v>
      </c>
      <c r="I430" s="136"/>
      <c r="J430" s="137" t="str">
        <f>+VLOOKUP(P430,CATÁLOGO!D:E,2)</f>
        <v>1000 SERVICIOS PERSONALES</v>
      </c>
      <c r="K430" s="137" t="str">
        <f>+VLOOKUP(Q430,CATÁLOGO!G:H,2,FALSE)</f>
        <v>1400 SEGURIDAD SOCIAL</v>
      </c>
      <c r="L430" s="142" t="str">
        <f>+VLOOKUP(O430,CATÁLOGO!J:K,2,FALSE)</f>
        <v>144 APORTACIONES PARA SEGUROS</v>
      </c>
      <c r="M430" s="143">
        <f t="shared" si="27"/>
        <v>30425.7797733605</v>
      </c>
      <c r="N430" s="170">
        <v>30425.7797733605</v>
      </c>
      <c r="O430">
        <v>144</v>
      </c>
      <c r="P430" s="5">
        <v>1</v>
      </c>
      <c r="Q430" s="4" t="str">
        <f t="shared" si="26"/>
        <v>14</v>
      </c>
      <c r="R430" s="135"/>
      <c r="S430" s="135">
        <f t="shared" si="28"/>
        <v>1.1796092665620069E-2</v>
      </c>
      <c r="T430" s="135"/>
      <c r="U430" s="135">
        <f t="shared" si="29"/>
        <v>30425.7797733605</v>
      </c>
      <c r="V430">
        <v>28400.986884381226</v>
      </c>
    </row>
    <row r="431" spans="2:22">
      <c r="B431">
        <v>195</v>
      </c>
      <c r="D431" s="136" t="s">
        <v>1344</v>
      </c>
      <c r="E431" s="136"/>
      <c r="F431" s="136"/>
      <c r="G431" s="136" t="s">
        <v>1181</v>
      </c>
      <c r="H431" s="136" t="s">
        <v>1210</v>
      </c>
      <c r="I431" s="136"/>
      <c r="J431" s="137" t="str">
        <f>+VLOOKUP(P431,CATÁLOGO!D:E,2)</f>
        <v>1000 SERVICIOS PERSONALES</v>
      </c>
      <c r="K431" s="137" t="str">
        <f>+VLOOKUP(Q431,CATÁLOGO!G:H,2,FALSE)</f>
        <v>1400 SEGURIDAD SOCIAL</v>
      </c>
      <c r="L431" s="142" t="str">
        <f>+VLOOKUP(O431,CATÁLOGO!J:K,2,FALSE)</f>
        <v>144 APORTACIONES PARA SEGUROS</v>
      </c>
      <c r="M431" s="143">
        <f t="shared" si="27"/>
        <v>35516.75223285993</v>
      </c>
      <c r="N431" s="170">
        <v>35516.75223285993</v>
      </c>
      <c r="O431">
        <v>144</v>
      </c>
      <c r="P431" s="5">
        <v>1</v>
      </c>
      <c r="Q431" s="4" t="str">
        <f t="shared" si="26"/>
        <v>14</v>
      </c>
      <c r="R431" s="135"/>
      <c r="S431" s="135">
        <f t="shared" si="28"/>
        <v>1.376986567448656E-2</v>
      </c>
      <c r="T431" s="135"/>
      <c r="U431" s="135">
        <f t="shared" si="29"/>
        <v>35516.75223285993</v>
      </c>
      <c r="V431">
        <v>33153.162280641234</v>
      </c>
    </row>
    <row r="432" spans="2:22">
      <c r="B432">
        <v>205</v>
      </c>
      <c r="D432" s="136" t="s">
        <v>1345</v>
      </c>
      <c r="E432" s="136"/>
      <c r="F432" s="136"/>
      <c r="G432" s="136" t="s">
        <v>1181</v>
      </c>
      <c r="H432" s="136" t="s">
        <v>1213</v>
      </c>
      <c r="I432" s="136"/>
      <c r="J432" s="137" t="str">
        <f>+VLOOKUP(P432,CATÁLOGO!D:E,2)</f>
        <v>1000 SERVICIOS PERSONALES</v>
      </c>
      <c r="K432" s="137" t="str">
        <f>+VLOOKUP(Q432,CATÁLOGO!G:H,2,FALSE)</f>
        <v>1400 SEGURIDAD SOCIAL</v>
      </c>
      <c r="L432" s="142" t="str">
        <f>+VLOOKUP(O432,CATÁLOGO!J:K,2,FALSE)</f>
        <v>144 APORTACIONES PARA SEGUROS</v>
      </c>
      <c r="M432" s="143">
        <f t="shared" si="27"/>
        <v>52412.598751078513</v>
      </c>
      <c r="N432" s="170">
        <v>52412.598751078513</v>
      </c>
      <c r="O432">
        <v>144</v>
      </c>
      <c r="P432" s="5">
        <v>1</v>
      </c>
      <c r="Q432" s="4" t="str">
        <f t="shared" si="26"/>
        <v>14</v>
      </c>
      <c r="R432" s="135"/>
      <c r="S432" s="135">
        <f t="shared" si="28"/>
        <v>2.0320395280551198E-2</v>
      </c>
      <c r="T432" s="135"/>
      <c r="U432" s="135">
        <f t="shared" si="29"/>
        <v>52412.598751078513</v>
      </c>
      <c r="V432">
        <v>48924.613955466935</v>
      </c>
    </row>
    <row r="433" spans="2:22">
      <c r="B433">
        <v>215</v>
      </c>
      <c r="D433" s="136" t="s">
        <v>1346</v>
      </c>
      <c r="E433" s="136"/>
      <c r="F433" s="136"/>
      <c r="G433" s="136" t="s">
        <v>1190</v>
      </c>
      <c r="H433" s="136" t="s">
        <v>1213</v>
      </c>
      <c r="I433" s="136"/>
      <c r="J433" s="137" t="str">
        <f>+VLOOKUP(P433,CATÁLOGO!D:E,2)</f>
        <v>1000 SERVICIOS PERSONALES</v>
      </c>
      <c r="K433" s="137" t="str">
        <f>+VLOOKUP(Q433,CATÁLOGO!G:H,2,FALSE)</f>
        <v>1400 SEGURIDAD SOCIAL</v>
      </c>
      <c r="L433" s="142" t="str">
        <f>+VLOOKUP(O433,CATÁLOGO!J:K,2,FALSE)</f>
        <v>144 APORTACIONES PARA SEGUROS</v>
      </c>
      <c r="M433" s="143">
        <f t="shared" si="27"/>
        <v>118562.15193496717</v>
      </c>
      <c r="N433" s="170">
        <v>118562.15193496717</v>
      </c>
      <c r="O433">
        <v>144</v>
      </c>
      <c r="P433" s="5">
        <v>1</v>
      </c>
      <c r="Q433" s="4" t="str">
        <f t="shared" si="26"/>
        <v>14</v>
      </c>
      <c r="R433" s="135"/>
      <c r="S433" s="135">
        <f t="shared" si="28"/>
        <v>4.5966615852676557E-2</v>
      </c>
      <c r="T433" s="135"/>
      <c r="U433" s="135">
        <f t="shared" si="29"/>
        <v>118562.15193496717</v>
      </c>
      <c r="V433">
        <v>110672.00732969426</v>
      </c>
    </row>
    <row r="434" spans="2:22">
      <c r="B434">
        <v>225</v>
      </c>
      <c r="D434" s="136" t="s">
        <v>1347</v>
      </c>
      <c r="E434" s="136"/>
      <c r="F434" s="136"/>
      <c r="G434" s="136" t="s">
        <v>1185</v>
      </c>
      <c r="H434" s="136" t="s">
        <v>1210</v>
      </c>
      <c r="I434" s="136"/>
      <c r="J434" s="137" t="str">
        <f>+VLOOKUP(P434,CATÁLOGO!D:E,2)</f>
        <v>1000 SERVICIOS PERSONALES</v>
      </c>
      <c r="K434" s="137" t="str">
        <f>+VLOOKUP(Q434,CATÁLOGO!G:H,2,FALSE)</f>
        <v>1400 SEGURIDAD SOCIAL</v>
      </c>
      <c r="L434" s="142" t="str">
        <f>+VLOOKUP(O434,CATÁLOGO!J:K,2,FALSE)</f>
        <v>144 APORTACIONES PARA SEGUROS</v>
      </c>
      <c r="M434" s="143">
        <f t="shared" si="27"/>
        <v>27131.727483718485</v>
      </c>
      <c r="N434" s="170">
        <v>27131.727483718485</v>
      </c>
      <c r="O434">
        <v>144</v>
      </c>
      <c r="P434" s="5">
        <v>1</v>
      </c>
      <c r="Q434" s="4" t="str">
        <f t="shared" si="26"/>
        <v>14</v>
      </c>
      <c r="R434" s="135"/>
      <c r="S434" s="135">
        <f t="shared" si="28"/>
        <v>1.0518986660664474E-2</v>
      </c>
      <c r="T434" s="135"/>
      <c r="U434" s="135">
        <f t="shared" si="29"/>
        <v>27131.727483718485</v>
      </c>
      <c r="V434">
        <v>25326.149145744173</v>
      </c>
    </row>
    <row r="435" spans="2:22">
      <c r="B435">
        <v>235</v>
      </c>
      <c r="D435" s="136" t="s">
        <v>1348</v>
      </c>
      <c r="E435" s="136"/>
      <c r="F435" s="136"/>
      <c r="G435" s="136" t="s">
        <v>1195</v>
      </c>
      <c r="H435" s="136" t="s">
        <v>1214</v>
      </c>
      <c r="I435" s="136"/>
      <c r="J435" s="137" t="str">
        <f>+VLOOKUP(P435,CATÁLOGO!D:E,2)</f>
        <v>1000 SERVICIOS PERSONALES</v>
      </c>
      <c r="K435" s="137" t="str">
        <f>+VLOOKUP(Q435,CATÁLOGO!G:H,2,FALSE)</f>
        <v>1400 SEGURIDAD SOCIAL</v>
      </c>
      <c r="L435" s="142" t="str">
        <f>+VLOOKUP(O435,CATÁLOGO!J:K,2,FALSE)</f>
        <v>144 APORTACIONES PARA SEGUROS</v>
      </c>
      <c r="M435" s="143">
        <f t="shared" si="27"/>
        <v>67111.292952258693</v>
      </c>
      <c r="N435" s="170">
        <v>67111.292952258693</v>
      </c>
      <c r="O435">
        <v>144</v>
      </c>
      <c r="P435" s="5">
        <v>1</v>
      </c>
      <c r="Q435" s="4" t="str">
        <f t="shared" si="26"/>
        <v>14</v>
      </c>
      <c r="R435" s="135"/>
      <c r="S435" s="135">
        <f t="shared" si="28"/>
        <v>2.60190876444703E-2</v>
      </c>
      <c r="T435" s="135"/>
      <c r="U435" s="135">
        <f t="shared" si="29"/>
        <v>67111.292952258693</v>
      </c>
      <c r="V435">
        <v>62645.130712469057</v>
      </c>
    </row>
    <row r="436" spans="2:22">
      <c r="B436">
        <v>245</v>
      </c>
      <c r="D436" s="136" t="s">
        <v>1349</v>
      </c>
      <c r="E436" s="136"/>
      <c r="F436" s="136"/>
      <c r="G436" s="136" t="s">
        <v>1178</v>
      </c>
      <c r="H436" s="136" t="s">
        <v>1211</v>
      </c>
      <c r="I436" s="136"/>
      <c r="J436" s="137" t="str">
        <f>+VLOOKUP(P436,CATÁLOGO!D:E,2)</f>
        <v>1000 SERVICIOS PERSONALES</v>
      </c>
      <c r="K436" s="137" t="str">
        <f>+VLOOKUP(Q436,CATÁLOGO!G:H,2,FALSE)</f>
        <v>1400 SEGURIDAD SOCIAL</v>
      </c>
      <c r="L436" s="142" t="str">
        <f>+VLOOKUP(O436,CATÁLOGO!J:K,2,FALSE)</f>
        <v>144 APORTACIONES PARA SEGUROS</v>
      </c>
      <c r="M436" s="143">
        <f t="shared" si="27"/>
        <v>28894.048830596155</v>
      </c>
      <c r="N436" s="170">
        <v>28894.048830596155</v>
      </c>
      <c r="O436">
        <v>144</v>
      </c>
      <c r="P436" s="5">
        <v>1</v>
      </c>
      <c r="Q436" s="4" t="str">
        <f t="shared" si="26"/>
        <v>14</v>
      </c>
      <c r="R436" s="135"/>
      <c r="S436" s="135">
        <f t="shared" si="28"/>
        <v>1.1202239680610767E-2</v>
      </c>
      <c r="T436" s="135"/>
      <c r="U436" s="135">
        <f t="shared" si="29"/>
        <v>28894.048830596155</v>
      </c>
      <c r="V436">
        <v>26971.190483437706</v>
      </c>
    </row>
    <row r="437" spans="2:22">
      <c r="B437">
        <v>255</v>
      </c>
      <c r="D437" s="136" t="s">
        <v>1350</v>
      </c>
      <c r="E437" s="136"/>
      <c r="F437" s="136"/>
      <c r="G437" s="136" t="s">
        <v>1177</v>
      </c>
      <c r="H437" s="136" t="s">
        <v>1209</v>
      </c>
      <c r="I437" s="136"/>
      <c r="J437" s="137" t="str">
        <f>+VLOOKUP(P437,CATÁLOGO!D:E,2)</f>
        <v>1000 SERVICIOS PERSONALES</v>
      </c>
      <c r="K437" s="137" t="str">
        <f>+VLOOKUP(Q437,CATÁLOGO!G:H,2,FALSE)</f>
        <v>1400 SEGURIDAD SOCIAL</v>
      </c>
      <c r="L437" s="142" t="str">
        <f>+VLOOKUP(O437,CATÁLOGO!J:K,2,FALSE)</f>
        <v>144 APORTACIONES PARA SEGUROS</v>
      </c>
      <c r="M437" s="143">
        <f t="shared" si="27"/>
        <v>39529.668372497232</v>
      </c>
      <c r="N437" s="170">
        <v>39529.668372497232</v>
      </c>
      <c r="O437">
        <v>144</v>
      </c>
      <c r="P437" s="5">
        <v>1</v>
      </c>
      <c r="Q437" s="4" t="str">
        <f t="shared" si="26"/>
        <v>14</v>
      </c>
      <c r="R437" s="135"/>
      <c r="S437" s="135">
        <f t="shared" si="28"/>
        <v>1.5325675615764383E-2</v>
      </c>
      <c r="T437" s="135"/>
      <c r="U437" s="135">
        <f t="shared" si="29"/>
        <v>39529.668372497232</v>
      </c>
      <c r="V437">
        <v>36899.024490218813</v>
      </c>
    </row>
    <row r="438" spans="2:22">
      <c r="B438">
        <v>265</v>
      </c>
      <c r="D438" s="136" t="s">
        <v>1351</v>
      </c>
      <c r="E438" s="136"/>
      <c r="F438" s="136"/>
      <c r="G438" s="136" t="s">
        <v>1194</v>
      </c>
      <c r="H438" s="136" t="s">
        <v>1210</v>
      </c>
      <c r="I438" s="136"/>
      <c r="J438" s="137" t="str">
        <f>+VLOOKUP(P438,CATÁLOGO!D:E,2)</f>
        <v>1000 SERVICIOS PERSONALES</v>
      </c>
      <c r="K438" s="137" t="str">
        <f>+VLOOKUP(Q438,CATÁLOGO!G:H,2,FALSE)</f>
        <v>1400 SEGURIDAD SOCIAL</v>
      </c>
      <c r="L438" s="142" t="str">
        <f>+VLOOKUP(O438,CATÁLOGO!J:K,2,FALSE)</f>
        <v>144 APORTACIONES PARA SEGUROS</v>
      </c>
      <c r="M438" s="143">
        <f t="shared" si="27"/>
        <v>10326.458533851548</v>
      </c>
      <c r="N438" s="170">
        <v>10326.458533851548</v>
      </c>
      <c r="O438">
        <v>144</v>
      </c>
      <c r="P438" s="5">
        <v>1</v>
      </c>
      <c r="Q438" s="4" t="str">
        <f t="shared" si="26"/>
        <v>14</v>
      </c>
      <c r="R438" s="135"/>
      <c r="S438" s="135">
        <f t="shared" si="28"/>
        <v>4.0035740309817538E-3</v>
      </c>
      <c r="T438" s="135"/>
      <c r="U438" s="135">
        <f t="shared" si="29"/>
        <v>10326.458533851548</v>
      </c>
      <c r="V438">
        <v>9639.2472293778046</v>
      </c>
    </row>
    <row r="439" spans="2:22">
      <c r="B439">
        <v>275</v>
      </c>
      <c r="D439" s="136" t="s">
        <v>1352</v>
      </c>
      <c r="E439" s="136"/>
      <c r="F439" s="136"/>
      <c r="G439" s="136" t="s">
        <v>1194</v>
      </c>
      <c r="H439" s="136" t="s">
        <v>1210</v>
      </c>
      <c r="I439" s="136"/>
      <c r="J439" s="137" t="str">
        <f>+VLOOKUP(P439,CATÁLOGO!D:E,2)</f>
        <v>1000 SERVICIOS PERSONALES</v>
      </c>
      <c r="K439" s="137" t="str">
        <f>+VLOOKUP(Q439,CATÁLOGO!G:H,2,FALSE)</f>
        <v>1400 SEGURIDAD SOCIAL</v>
      </c>
      <c r="L439" s="142" t="str">
        <f>+VLOOKUP(O439,CATÁLOGO!J:K,2,FALSE)</f>
        <v>144 APORTACIONES PARA SEGUROS</v>
      </c>
      <c r="M439" s="143">
        <f t="shared" si="27"/>
        <v>10909.551324687751</v>
      </c>
      <c r="N439" s="170">
        <v>10909.551324687751</v>
      </c>
      <c r="O439">
        <v>144</v>
      </c>
      <c r="P439" s="5">
        <v>1</v>
      </c>
      <c r="Q439" s="4" t="str">
        <f t="shared" si="26"/>
        <v>14</v>
      </c>
      <c r="R439" s="135"/>
      <c r="S439" s="135">
        <f t="shared" si="28"/>
        <v>4.2296394480259257E-3</v>
      </c>
      <c r="T439" s="135"/>
      <c r="U439" s="135">
        <f t="shared" si="29"/>
        <v>10909.551324687751</v>
      </c>
      <c r="V439">
        <v>10183.536014357962</v>
      </c>
    </row>
    <row r="440" spans="2:22">
      <c r="B440">
        <v>285</v>
      </c>
      <c r="D440" s="136" t="s">
        <v>1353</v>
      </c>
      <c r="E440" s="136"/>
      <c r="F440" s="136"/>
      <c r="G440" s="136" t="s">
        <v>1194</v>
      </c>
      <c r="H440" s="136" t="s">
        <v>1210</v>
      </c>
      <c r="I440" s="136"/>
      <c r="J440" s="137" t="str">
        <f>+VLOOKUP(P440,CATÁLOGO!D:E,2)</f>
        <v>1000 SERVICIOS PERSONALES</v>
      </c>
      <c r="K440" s="137" t="str">
        <f>+VLOOKUP(Q440,CATÁLOGO!G:H,2,FALSE)</f>
        <v>1400 SEGURIDAD SOCIAL</v>
      </c>
      <c r="L440" s="142" t="str">
        <f>+VLOOKUP(O440,CATÁLOGO!J:K,2,FALSE)</f>
        <v>144 APORTACIONES PARA SEGUROS</v>
      </c>
      <c r="M440" s="143">
        <f t="shared" si="27"/>
        <v>14161.703853280564</v>
      </c>
      <c r="N440" s="170">
        <v>14161.703853280564</v>
      </c>
      <c r="O440">
        <v>144</v>
      </c>
      <c r="P440" s="5">
        <v>1</v>
      </c>
      <c r="Q440" s="4" t="str">
        <f t="shared" si="26"/>
        <v>14</v>
      </c>
      <c r="R440" s="135"/>
      <c r="S440" s="135">
        <f t="shared" si="28"/>
        <v>5.490500891044723E-3</v>
      </c>
      <c r="T440" s="135"/>
      <c r="U440" s="135">
        <f t="shared" si="29"/>
        <v>14161.703853280564</v>
      </c>
      <c r="V440">
        <v>13219.262362165226</v>
      </c>
    </row>
    <row r="441" spans="2:22">
      <c r="B441">
        <v>295</v>
      </c>
      <c r="D441" s="136" t="s">
        <v>1354</v>
      </c>
      <c r="E441" s="136"/>
      <c r="F441" s="136"/>
      <c r="G441" s="136" t="s">
        <v>1194</v>
      </c>
      <c r="H441" s="136" t="s">
        <v>1210</v>
      </c>
      <c r="I441" s="136"/>
      <c r="J441" s="137" t="str">
        <f>+VLOOKUP(P441,CATÁLOGO!D:E,2)</f>
        <v>1000 SERVICIOS PERSONALES</v>
      </c>
      <c r="K441" s="137" t="str">
        <f>+VLOOKUP(Q441,CATÁLOGO!G:H,2,FALSE)</f>
        <v>1400 SEGURIDAD SOCIAL</v>
      </c>
      <c r="L441" s="142" t="str">
        <f>+VLOOKUP(O441,CATÁLOGO!J:K,2,FALSE)</f>
        <v>144 APORTACIONES PARA SEGUROS</v>
      </c>
      <c r="M441" s="143">
        <f t="shared" si="27"/>
        <v>20808.919641994402</v>
      </c>
      <c r="N441" s="170">
        <v>20808.919641994402</v>
      </c>
      <c r="O441">
        <v>144</v>
      </c>
      <c r="P441" s="5">
        <v>1</v>
      </c>
      <c r="Q441" s="4" t="str">
        <f t="shared" si="26"/>
        <v>14</v>
      </c>
      <c r="R441" s="135"/>
      <c r="S441" s="135">
        <f t="shared" si="28"/>
        <v>8.0676303515259517E-3</v>
      </c>
      <c r="T441" s="135"/>
      <c r="U441" s="135">
        <f t="shared" si="29"/>
        <v>20808.919641994402</v>
      </c>
      <c r="V441">
        <v>19424.115280945887</v>
      </c>
    </row>
    <row r="442" spans="2:22">
      <c r="B442">
        <v>305</v>
      </c>
      <c r="D442" s="136" t="s">
        <v>1355</v>
      </c>
      <c r="E442" s="136"/>
      <c r="F442" s="136"/>
      <c r="G442" s="136" t="s">
        <v>1194</v>
      </c>
      <c r="H442" s="136" t="s">
        <v>1210</v>
      </c>
      <c r="I442" s="136"/>
      <c r="J442" s="137" t="str">
        <f>+VLOOKUP(P442,CATÁLOGO!D:E,2)</f>
        <v>1000 SERVICIOS PERSONALES</v>
      </c>
      <c r="K442" s="137" t="str">
        <f>+VLOOKUP(Q442,CATÁLOGO!G:H,2,FALSE)</f>
        <v>1400 SEGURIDAD SOCIAL</v>
      </c>
      <c r="L442" s="142" t="str">
        <f>+VLOOKUP(O442,CATÁLOGO!J:K,2,FALSE)</f>
        <v>144 APORTACIONES PARA SEGUROS</v>
      </c>
      <c r="M442" s="143">
        <f t="shared" si="27"/>
        <v>15118.610537480141</v>
      </c>
      <c r="N442" s="170">
        <v>15118.610537480141</v>
      </c>
      <c r="O442">
        <v>144</v>
      </c>
      <c r="P442" s="5">
        <v>1</v>
      </c>
      <c r="Q442" s="4" t="str">
        <f t="shared" si="26"/>
        <v>14</v>
      </c>
      <c r="R442" s="135"/>
      <c r="S442" s="135">
        <f t="shared" si="28"/>
        <v>5.8614941738217357E-3</v>
      </c>
      <c r="T442" s="135"/>
      <c r="U442" s="135">
        <f t="shared" si="29"/>
        <v>15118.610537480141</v>
      </c>
      <c r="V442">
        <v>14112.488251196473</v>
      </c>
    </row>
    <row r="443" spans="2:22">
      <c r="B443">
        <v>315</v>
      </c>
      <c r="D443" s="136" t="s">
        <v>1356</v>
      </c>
      <c r="E443" s="136"/>
      <c r="F443" s="136"/>
      <c r="G443" s="136" t="s">
        <v>1183</v>
      </c>
      <c r="H443" s="136" t="s">
        <v>1210</v>
      </c>
      <c r="I443" s="136"/>
      <c r="J443" s="137" t="str">
        <f>+VLOOKUP(P443,CATÁLOGO!D:E,2)</f>
        <v>1000 SERVICIOS PERSONALES</v>
      </c>
      <c r="K443" s="137" t="str">
        <f>+VLOOKUP(Q443,CATÁLOGO!G:H,2,FALSE)</f>
        <v>1400 SEGURIDAD SOCIAL</v>
      </c>
      <c r="L443" s="142" t="str">
        <f>+VLOOKUP(O443,CATÁLOGO!J:K,2,FALSE)</f>
        <v>144 APORTACIONES PARA SEGUROS</v>
      </c>
      <c r="M443" s="143">
        <f t="shared" si="27"/>
        <v>209898.24572520197</v>
      </c>
      <c r="N443" s="170">
        <v>209898.24572520197</v>
      </c>
      <c r="O443">
        <v>144</v>
      </c>
      <c r="P443" s="5">
        <v>1</v>
      </c>
      <c r="Q443" s="4" t="str">
        <f t="shared" si="26"/>
        <v>14</v>
      </c>
      <c r="R443" s="135"/>
      <c r="S443" s="135">
        <f t="shared" si="28"/>
        <v>8.1377672992080041E-2</v>
      </c>
      <c r="T443" s="135"/>
      <c r="U443" s="135">
        <f t="shared" si="29"/>
        <v>209898.24572520197</v>
      </c>
      <c r="V443">
        <v>195929.81242556556</v>
      </c>
    </row>
    <row r="444" spans="2:22">
      <c r="B444">
        <v>325</v>
      </c>
      <c r="D444" s="136" t="s">
        <v>1357</v>
      </c>
      <c r="E444" s="136"/>
      <c r="F444" s="136"/>
      <c r="G444" s="136" t="s">
        <v>1194</v>
      </c>
      <c r="H444" s="136" t="s">
        <v>1210</v>
      </c>
      <c r="I444" s="136"/>
      <c r="J444" s="137" t="str">
        <f>+VLOOKUP(P444,CATÁLOGO!D:E,2)</f>
        <v>1000 SERVICIOS PERSONALES</v>
      </c>
      <c r="K444" s="137" t="str">
        <f>+VLOOKUP(Q444,CATÁLOGO!G:H,2,FALSE)</f>
        <v>1400 SEGURIDAD SOCIAL</v>
      </c>
      <c r="L444" s="142" t="str">
        <f>+VLOOKUP(O444,CATÁLOGO!J:K,2,FALSE)</f>
        <v>144 APORTACIONES PARA SEGUROS</v>
      </c>
      <c r="M444" s="143">
        <f t="shared" si="27"/>
        <v>97290.385072509365</v>
      </c>
      <c r="N444" s="170">
        <v>97290.385072509365</v>
      </c>
      <c r="O444">
        <v>144</v>
      </c>
      <c r="P444" s="5">
        <v>1</v>
      </c>
      <c r="Q444" s="4" t="str">
        <f t="shared" si="26"/>
        <v>14</v>
      </c>
      <c r="R444" s="135"/>
      <c r="S444" s="135">
        <f t="shared" si="28"/>
        <v>3.7719539362274936E-2</v>
      </c>
      <c r="T444" s="135"/>
      <c r="U444" s="135">
        <f t="shared" si="29"/>
        <v>97290.385072509365</v>
      </c>
      <c r="V444">
        <v>90815.846660404291</v>
      </c>
    </row>
    <row r="445" spans="2:22">
      <c r="B445">
        <v>335</v>
      </c>
      <c r="D445" s="136" t="s">
        <v>1358</v>
      </c>
      <c r="E445" s="136"/>
      <c r="F445" s="136"/>
      <c r="G445" s="136" t="s">
        <v>1194</v>
      </c>
      <c r="H445" s="136" t="s">
        <v>1210</v>
      </c>
      <c r="I445" s="136"/>
      <c r="J445" s="137" t="str">
        <f>+VLOOKUP(P445,CATÁLOGO!D:E,2)</f>
        <v>1000 SERVICIOS PERSONALES</v>
      </c>
      <c r="K445" s="137" t="str">
        <f>+VLOOKUP(Q445,CATÁLOGO!G:H,2,FALSE)</f>
        <v>1400 SEGURIDAD SOCIAL</v>
      </c>
      <c r="L445" s="142" t="str">
        <f>+VLOOKUP(O445,CATÁLOGO!J:K,2,FALSE)</f>
        <v>144 APORTACIONES PARA SEGUROS</v>
      </c>
      <c r="M445" s="143">
        <f t="shared" si="27"/>
        <v>60259.514066096825</v>
      </c>
      <c r="N445" s="170">
        <v>60259.514066096825</v>
      </c>
      <c r="O445">
        <v>144</v>
      </c>
      <c r="P445" s="5">
        <v>1</v>
      </c>
      <c r="Q445" s="4" t="str">
        <f t="shared" si="26"/>
        <v>14</v>
      </c>
      <c r="R445" s="135"/>
      <c r="S445" s="135">
        <f t="shared" si="28"/>
        <v>2.3362648951113601E-2</v>
      </c>
      <c r="T445" s="135"/>
      <c r="U445" s="135">
        <f t="shared" si="29"/>
        <v>60259.514066096825</v>
      </c>
      <c r="V445">
        <v>56249.328082919201</v>
      </c>
    </row>
    <row r="446" spans="2:22">
      <c r="B446">
        <v>345</v>
      </c>
      <c r="D446" s="136" t="s">
        <v>1359</v>
      </c>
      <c r="E446" s="136"/>
      <c r="F446" s="136"/>
      <c r="G446" s="136" t="s">
        <v>1194</v>
      </c>
      <c r="H446" s="136" t="s">
        <v>1210</v>
      </c>
      <c r="I446" s="136"/>
      <c r="J446" s="137" t="str">
        <f>+VLOOKUP(P446,CATÁLOGO!D:E,2)</f>
        <v>1000 SERVICIOS PERSONALES</v>
      </c>
      <c r="K446" s="137" t="str">
        <f>+VLOOKUP(Q446,CATÁLOGO!G:H,2,FALSE)</f>
        <v>1400 SEGURIDAD SOCIAL</v>
      </c>
      <c r="L446" s="142" t="str">
        <f>+VLOOKUP(O446,CATÁLOGO!J:K,2,FALSE)</f>
        <v>144 APORTACIONES PARA SEGUROS</v>
      </c>
      <c r="M446" s="143">
        <f t="shared" si="27"/>
        <v>18100.574602269688</v>
      </c>
      <c r="N446" s="170">
        <v>18100.574602269688</v>
      </c>
      <c r="O446">
        <v>144</v>
      </c>
      <c r="P446" s="5">
        <v>1</v>
      </c>
      <c r="Q446" s="4" t="str">
        <f t="shared" si="26"/>
        <v>14</v>
      </c>
      <c r="R446" s="135"/>
      <c r="S446" s="135">
        <f t="shared" si="28"/>
        <v>7.0176033909338884E-3</v>
      </c>
      <c r="T446" s="135"/>
      <c r="U446" s="135">
        <f t="shared" si="29"/>
        <v>18100.574602269688</v>
      </c>
      <c r="V446">
        <v>16896.006797792132</v>
      </c>
    </row>
    <row r="447" spans="2:22">
      <c r="B447">
        <v>355</v>
      </c>
      <c r="D447" s="136" t="s">
        <v>1360</v>
      </c>
      <c r="E447" s="136"/>
      <c r="F447" s="136"/>
      <c r="G447" s="136" t="s">
        <v>1179</v>
      </c>
      <c r="H447" s="136" t="s">
        <v>1210</v>
      </c>
      <c r="I447" s="136"/>
      <c r="J447" s="137" t="str">
        <f>+VLOOKUP(P447,CATÁLOGO!D:E,2)</f>
        <v>1000 SERVICIOS PERSONALES</v>
      </c>
      <c r="K447" s="137" t="str">
        <f>+VLOOKUP(Q447,CATÁLOGO!G:H,2,FALSE)</f>
        <v>1400 SEGURIDAD SOCIAL</v>
      </c>
      <c r="L447" s="142" t="str">
        <f>+VLOOKUP(O447,CATÁLOGO!J:K,2,FALSE)</f>
        <v>144 APORTACIONES PARA SEGUROS</v>
      </c>
      <c r="M447" s="143">
        <f t="shared" si="27"/>
        <v>565466.24942979182</v>
      </c>
      <c r="N447" s="170">
        <v>565466.24942979182</v>
      </c>
      <c r="O447">
        <v>144</v>
      </c>
      <c r="P447" s="5">
        <v>1</v>
      </c>
      <c r="Q447" s="4" t="str">
        <f t="shared" si="26"/>
        <v>14</v>
      </c>
      <c r="R447" s="135"/>
      <c r="S447" s="135">
        <f t="shared" si="28"/>
        <v>0.21923159660133595</v>
      </c>
      <c r="T447" s="135"/>
      <c r="U447" s="135">
        <f t="shared" si="29"/>
        <v>565466.24942979182</v>
      </c>
      <c r="V447">
        <v>527835.26513516111</v>
      </c>
    </row>
    <row r="448" spans="2:22">
      <c r="B448">
        <v>365</v>
      </c>
      <c r="D448" s="136" t="s">
        <v>1361</v>
      </c>
      <c r="E448" s="136"/>
      <c r="F448" s="136"/>
      <c r="G448" s="136" t="s">
        <v>1182</v>
      </c>
      <c r="H448" s="136" t="s">
        <v>1210</v>
      </c>
      <c r="I448" s="136"/>
      <c r="J448" s="137" t="str">
        <f>+VLOOKUP(P448,CATÁLOGO!D:E,2)</f>
        <v>1000 SERVICIOS PERSONALES</v>
      </c>
      <c r="K448" s="137" t="str">
        <f>+VLOOKUP(Q448,CATÁLOGO!G:H,2,FALSE)</f>
        <v>1400 SEGURIDAD SOCIAL</v>
      </c>
      <c r="L448" s="142" t="str">
        <f>+VLOOKUP(O448,CATÁLOGO!J:K,2,FALSE)</f>
        <v>144 APORTACIONES PARA SEGUROS</v>
      </c>
      <c r="M448" s="143">
        <f t="shared" si="27"/>
        <v>53150.936656098398</v>
      </c>
      <c r="N448" s="170">
        <v>53150.936656098398</v>
      </c>
      <c r="O448">
        <v>144</v>
      </c>
      <c r="P448" s="5">
        <v>1</v>
      </c>
      <c r="Q448" s="4" t="str">
        <f t="shared" si="26"/>
        <v>14</v>
      </c>
      <c r="R448" s="135"/>
      <c r="S448" s="135">
        <f t="shared" si="28"/>
        <v>2.0606649319429769E-2</v>
      </c>
      <c r="T448" s="135"/>
      <c r="U448" s="135">
        <f t="shared" si="29"/>
        <v>53150.936656098398</v>
      </c>
      <c r="V448">
        <v>49613.816510435507</v>
      </c>
    </row>
    <row r="449" spans="2:22">
      <c r="B449">
        <v>376</v>
      </c>
      <c r="D449" s="136" t="s">
        <v>1363</v>
      </c>
      <c r="E449" s="136"/>
      <c r="F449" s="136"/>
      <c r="G449" s="136" t="s">
        <v>1196</v>
      </c>
      <c r="H449" s="136" t="s">
        <v>1210</v>
      </c>
      <c r="I449" s="136"/>
      <c r="J449" s="137" t="str">
        <f>+VLOOKUP(P449,CATÁLOGO!D:E,2)</f>
        <v>1000 SERVICIOS PERSONALES</v>
      </c>
      <c r="K449" s="137" t="str">
        <f>+VLOOKUP(Q449,CATÁLOGO!G:H,2,FALSE)</f>
        <v>1400 SEGURIDAD SOCIAL</v>
      </c>
      <c r="L449" s="142" t="str">
        <f>+VLOOKUP(O449,CATÁLOGO!J:K,2,FALSE)</f>
        <v>144 APORTACIONES PARA SEGUROS</v>
      </c>
      <c r="M449" s="143">
        <f t="shared" si="27"/>
        <v>53837.36166613047</v>
      </c>
      <c r="N449" s="170">
        <v>53837.36166613047</v>
      </c>
      <c r="O449">
        <v>144</v>
      </c>
      <c r="P449" s="5">
        <v>1</v>
      </c>
      <c r="Q449" s="4" t="str">
        <f t="shared" si="26"/>
        <v>14</v>
      </c>
      <c r="R449" s="135"/>
      <c r="S449" s="135">
        <f t="shared" si="28"/>
        <v>2.0872776698469927E-2</v>
      </c>
      <c r="T449" s="135"/>
      <c r="U449" s="135">
        <f t="shared" si="29"/>
        <v>53837.36166613047</v>
      </c>
      <c r="V449">
        <v>50254.560900628632</v>
      </c>
    </row>
    <row r="450" spans="2:22">
      <c r="B450">
        <v>386</v>
      </c>
      <c r="D450" s="136" t="s">
        <v>1364</v>
      </c>
      <c r="E450" s="136"/>
      <c r="F450" s="136"/>
      <c r="G450" s="136" t="s">
        <v>1180</v>
      </c>
      <c r="H450" s="136" t="s">
        <v>1210</v>
      </c>
      <c r="I450" s="136"/>
      <c r="J450" s="137" t="str">
        <f>+VLOOKUP(P450,CATÁLOGO!D:E,2)</f>
        <v>1000 SERVICIOS PERSONALES</v>
      </c>
      <c r="K450" s="137" t="str">
        <f>+VLOOKUP(Q450,CATÁLOGO!G:H,2,FALSE)</f>
        <v>1400 SEGURIDAD SOCIAL</v>
      </c>
      <c r="L450" s="142" t="str">
        <f>+VLOOKUP(O450,CATÁLOGO!J:K,2,FALSE)</f>
        <v>144 APORTACIONES PARA SEGUROS</v>
      </c>
      <c r="M450" s="143">
        <f t="shared" si="27"/>
        <v>48742.250053655916</v>
      </c>
      <c r="N450" s="170">
        <v>48742.250053655916</v>
      </c>
      <c r="O450">
        <v>144</v>
      </c>
      <c r="P450" s="5">
        <v>1</v>
      </c>
      <c r="Q450" s="4" t="str">
        <f t="shared" si="26"/>
        <v>14</v>
      </c>
      <c r="R450" s="135"/>
      <c r="S450" s="135">
        <f t="shared" si="28"/>
        <v>1.8897398937566992E-2</v>
      </c>
      <c r="T450" s="135"/>
      <c r="U450" s="135">
        <f t="shared" si="29"/>
        <v>48742.250053655916</v>
      </c>
      <c r="V450">
        <v>45498.521806207573</v>
      </c>
    </row>
    <row r="451" spans="2:22">
      <c r="B451">
        <v>396</v>
      </c>
      <c r="D451" s="136" t="s">
        <v>1365</v>
      </c>
      <c r="E451" s="136"/>
      <c r="F451" s="136"/>
      <c r="G451" s="136" t="s">
        <v>1194</v>
      </c>
      <c r="H451" s="136" t="s">
        <v>1210</v>
      </c>
      <c r="I451" s="136"/>
      <c r="J451" s="137" t="str">
        <f>+VLOOKUP(P451,CATÁLOGO!D:E,2)</f>
        <v>1000 SERVICIOS PERSONALES</v>
      </c>
      <c r="K451" s="137" t="str">
        <f>+VLOOKUP(Q451,CATÁLOGO!G:H,2,FALSE)</f>
        <v>1400 SEGURIDAD SOCIAL</v>
      </c>
      <c r="L451" s="142" t="str">
        <f>+VLOOKUP(O451,CATÁLOGO!J:K,2,FALSE)</f>
        <v>144 APORTACIONES PARA SEGUROS</v>
      </c>
      <c r="M451" s="143">
        <f t="shared" si="27"/>
        <v>31106.057139422432</v>
      </c>
      <c r="N451" s="170">
        <v>31106.057139422432</v>
      </c>
      <c r="O451">
        <v>144</v>
      </c>
      <c r="P451" s="5">
        <v>1</v>
      </c>
      <c r="Q451" s="4" t="str">
        <f t="shared" ref="Q451:Q514" si="30">+MID(O451,1,2)</f>
        <v>14</v>
      </c>
      <c r="R451" s="135"/>
      <c r="S451" s="135">
        <f t="shared" si="28"/>
        <v>1.2059836599486852E-2</v>
      </c>
      <c r="T451" s="135"/>
      <c r="U451" s="135">
        <f t="shared" si="29"/>
        <v>31106.057139422432</v>
      </c>
      <c r="V451">
        <v>29035.992747671629</v>
      </c>
    </row>
    <row r="452" spans="2:22">
      <c r="B452">
        <v>406</v>
      </c>
      <c r="D452" s="136" t="s">
        <v>1366</v>
      </c>
      <c r="E452" s="136"/>
      <c r="F452" s="136"/>
      <c r="G452" s="136" t="s">
        <v>1184</v>
      </c>
      <c r="H452" s="136" t="s">
        <v>1217</v>
      </c>
      <c r="I452" s="136"/>
      <c r="J452" s="137" t="str">
        <f>+VLOOKUP(P452,CATÁLOGO!D:E,2)</f>
        <v>1000 SERVICIOS PERSONALES</v>
      </c>
      <c r="K452" s="137" t="str">
        <f>+VLOOKUP(Q452,CATÁLOGO!G:H,2,FALSE)</f>
        <v>1400 SEGURIDAD SOCIAL</v>
      </c>
      <c r="L452" s="142" t="str">
        <f>+VLOOKUP(O452,CATÁLOGO!J:K,2,FALSE)</f>
        <v>144 APORTACIONES PARA SEGUROS</v>
      </c>
      <c r="M452" s="143">
        <f t="shared" ref="M452:M515" si="31">+N452</f>
        <v>19688.782748025122</v>
      </c>
      <c r="N452" s="170">
        <v>19688.782748025122</v>
      </c>
      <c r="O452">
        <v>144</v>
      </c>
      <c r="P452" s="5">
        <v>1</v>
      </c>
      <c r="Q452" s="4" t="str">
        <f t="shared" si="30"/>
        <v>14</v>
      </c>
      <c r="R452" s="135"/>
      <c r="S452" s="135">
        <f t="shared" si="28"/>
        <v>7.6333526206718546E-3</v>
      </c>
      <c r="T452" s="135"/>
      <c r="U452" s="135">
        <f t="shared" si="29"/>
        <v>19688.782748025122</v>
      </c>
      <c r="V452">
        <v>18378.521923230626</v>
      </c>
    </row>
    <row r="453" spans="2:22">
      <c r="B453">
        <v>416</v>
      </c>
      <c r="D453" s="136" t="s">
        <v>1367</v>
      </c>
      <c r="E453" s="136"/>
      <c r="F453" s="136"/>
      <c r="G453" s="136" t="s">
        <v>1189</v>
      </c>
      <c r="H453" s="136" t="s">
        <v>1210</v>
      </c>
      <c r="I453" s="136"/>
      <c r="J453" s="137" t="str">
        <f>+VLOOKUP(P453,CATÁLOGO!D:E,2)</f>
        <v>1000 SERVICIOS PERSONALES</v>
      </c>
      <c r="K453" s="137" t="str">
        <f>+VLOOKUP(Q453,CATÁLOGO!G:H,2,FALSE)</f>
        <v>1400 SEGURIDAD SOCIAL</v>
      </c>
      <c r="L453" s="142" t="str">
        <f>+VLOOKUP(O453,CATÁLOGO!J:K,2,FALSE)</f>
        <v>144 APORTACIONES PARA SEGUROS</v>
      </c>
      <c r="M453" s="143">
        <f t="shared" si="31"/>
        <v>56151.837223578113</v>
      </c>
      <c r="N453" s="170">
        <v>56151.837223578113</v>
      </c>
      <c r="O453">
        <v>144</v>
      </c>
      <c r="P453" s="5">
        <v>1</v>
      </c>
      <c r="Q453" s="4" t="str">
        <f t="shared" si="30"/>
        <v>14</v>
      </c>
      <c r="R453" s="135"/>
      <c r="S453" s="135">
        <f t="shared" si="28"/>
        <v>2.1770100229742882E-2</v>
      </c>
      <c r="T453" s="135"/>
      <c r="U453" s="135">
        <f t="shared" si="29"/>
        <v>56151.837223578113</v>
      </c>
      <c r="V453">
        <v>52415.011362077283</v>
      </c>
    </row>
    <row r="454" spans="2:22">
      <c r="B454">
        <v>426</v>
      </c>
      <c r="D454" s="136" t="s">
        <v>1368</v>
      </c>
      <c r="E454" s="136"/>
      <c r="F454" s="136"/>
      <c r="G454" s="136" t="s">
        <v>1174</v>
      </c>
      <c r="H454" s="136" t="s">
        <v>1214</v>
      </c>
      <c r="I454" s="136"/>
      <c r="J454" s="137" t="str">
        <f>+VLOOKUP(P454,CATÁLOGO!D:E,2)</f>
        <v>1000 SERVICIOS PERSONALES</v>
      </c>
      <c r="K454" s="137" t="str">
        <f>+VLOOKUP(Q454,CATÁLOGO!G:H,2,FALSE)</f>
        <v>1400 SEGURIDAD SOCIAL</v>
      </c>
      <c r="L454" s="142" t="str">
        <f>+VLOOKUP(O454,CATÁLOGO!J:K,2,FALSE)</f>
        <v>144 APORTACIONES PARA SEGUROS</v>
      </c>
      <c r="M454" s="143">
        <f t="shared" si="31"/>
        <v>13608.18621451688</v>
      </c>
      <c r="N454" s="170">
        <v>13608.18621451688</v>
      </c>
      <c r="O454">
        <v>144</v>
      </c>
      <c r="P454" s="5">
        <v>1</v>
      </c>
      <c r="Q454" s="4" t="str">
        <f t="shared" si="30"/>
        <v>14</v>
      </c>
      <c r="R454" s="135"/>
      <c r="S454" s="135">
        <f t="shared" si="28"/>
        <v>5.2759017778075843E-3</v>
      </c>
      <c r="T454" s="135"/>
      <c r="U454" s="135">
        <f t="shared" si="29"/>
        <v>13608.18621451688</v>
      </c>
      <c r="V454">
        <v>12702.580544446777</v>
      </c>
    </row>
    <row r="455" spans="2:22">
      <c r="B455">
        <v>436</v>
      </c>
      <c r="D455" s="136" t="s">
        <v>1369</v>
      </c>
      <c r="E455" s="136"/>
      <c r="F455" s="136"/>
      <c r="G455" s="136" t="s">
        <v>1193</v>
      </c>
      <c r="H455" s="136" t="s">
        <v>1210</v>
      </c>
      <c r="I455" s="136"/>
      <c r="J455" s="137" t="str">
        <f>+VLOOKUP(P455,CATÁLOGO!D:E,2)</f>
        <v>1000 SERVICIOS PERSONALES</v>
      </c>
      <c r="K455" s="137" t="str">
        <f>+VLOOKUP(Q455,CATÁLOGO!G:H,2,FALSE)</f>
        <v>1400 SEGURIDAD SOCIAL</v>
      </c>
      <c r="L455" s="142" t="str">
        <f>+VLOOKUP(O455,CATÁLOGO!J:K,2,FALSE)</f>
        <v>144 APORTACIONES PARA SEGUROS</v>
      </c>
      <c r="M455" s="143">
        <f t="shared" si="31"/>
        <v>25704.653093628462</v>
      </c>
      <c r="N455" s="170">
        <v>25704.653093628462</v>
      </c>
      <c r="O455">
        <v>144</v>
      </c>
      <c r="P455" s="5">
        <v>1</v>
      </c>
      <c r="Q455" s="4" t="str">
        <f t="shared" si="30"/>
        <v>14</v>
      </c>
      <c r="R455" s="135"/>
      <c r="S455" s="135">
        <f t="shared" si="28"/>
        <v>9.9657090825175966E-3</v>
      </c>
      <c r="T455" s="135"/>
      <c r="U455" s="135">
        <f t="shared" si="29"/>
        <v>25704.653093628462</v>
      </c>
      <c r="V455">
        <v>23994.044550960058</v>
      </c>
    </row>
    <row r="456" spans="2:22">
      <c r="B456">
        <v>446</v>
      </c>
      <c r="D456" s="136" t="s">
        <v>1370</v>
      </c>
      <c r="E456" s="136"/>
      <c r="F456" s="136"/>
      <c r="G456" s="136" t="s">
        <v>1175</v>
      </c>
      <c r="H456" s="136" t="s">
        <v>1210</v>
      </c>
      <c r="I456" s="136"/>
      <c r="J456" s="137" t="str">
        <f>+VLOOKUP(P456,CATÁLOGO!D:E,2)</f>
        <v>1000 SERVICIOS PERSONALES</v>
      </c>
      <c r="K456" s="137" t="str">
        <f>+VLOOKUP(Q456,CATÁLOGO!G:H,2,FALSE)</f>
        <v>1400 SEGURIDAD SOCIAL</v>
      </c>
      <c r="L456" s="142" t="str">
        <f>+VLOOKUP(O456,CATÁLOGO!J:K,2,FALSE)</f>
        <v>144 APORTACIONES PARA SEGUROS</v>
      </c>
      <c r="M456" s="143">
        <f t="shared" si="31"/>
        <v>18339.941769952442</v>
      </c>
      <c r="N456" s="170">
        <v>18339.941769952442</v>
      </c>
      <c r="O456">
        <v>144</v>
      </c>
      <c r="P456" s="5">
        <v>1</v>
      </c>
      <c r="Q456" s="4" t="str">
        <f t="shared" si="30"/>
        <v>14</v>
      </c>
      <c r="R456" s="135"/>
      <c r="S456" s="135">
        <f t="shared" si="28"/>
        <v>7.1104061822551152E-3</v>
      </c>
      <c r="T456" s="135"/>
      <c r="U456" s="135">
        <f t="shared" si="29"/>
        <v>18339.941769952442</v>
      </c>
      <c r="V456">
        <v>17119.444416829316</v>
      </c>
    </row>
    <row r="457" spans="2:22">
      <c r="B457">
        <v>456</v>
      </c>
      <c r="D457" s="136" t="s">
        <v>1371</v>
      </c>
      <c r="E457" s="136"/>
      <c r="F457" s="136"/>
      <c r="G457" s="136" t="s">
        <v>1175</v>
      </c>
      <c r="H457" s="136" t="s">
        <v>1210</v>
      </c>
      <c r="I457" s="136"/>
      <c r="J457" s="137" t="str">
        <f>+VLOOKUP(P457,CATÁLOGO!D:E,2)</f>
        <v>1000 SERVICIOS PERSONALES</v>
      </c>
      <c r="K457" s="137" t="str">
        <f>+VLOOKUP(Q457,CATÁLOGO!G:H,2,FALSE)</f>
        <v>1400 SEGURIDAD SOCIAL</v>
      </c>
      <c r="L457" s="142" t="str">
        <f>+VLOOKUP(O457,CATÁLOGO!J:K,2,FALSE)</f>
        <v>144 APORTACIONES PARA SEGUROS</v>
      </c>
      <c r="M457" s="143">
        <f t="shared" si="31"/>
        <v>8415.1374535483956</v>
      </c>
      <c r="N457" s="170">
        <v>8415.1374535483956</v>
      </c>
      <c r="O457">
        <v>144</v>
      </c>
      <c r="P457" s="5">
        <v>1</v>
      </c>
      <c r="Q457" s="4" t="str">
        <f t="shared" si="30"/>
        <v>14</v>
      </c>
      <c r="R457" s="135"/>
      <c r="S457" s="135">
        <f t="shared" si="28"/>
        <v>3.2625537269845017E-3</v>
      </c>
      <c r="T457" s="135"/>
      <c r="U457" s="135">
        <f t="shared" si="29"/>
        <v>8415.1374535483956</v>
      </c>
      <c r="V457">
        <v>7855.1218811407334</v>
      </c>
    </row>
    <row r="458" spans="2:22">
      <c r="B458">
        <v>466</v>
      </c>
      <c r="D458" s="136" t="s">
        <v>1372</v>
      </c>
      <c r="E458" s="136"/>
      <c r="F458" s="136"/>
      <c r="G458" s="136" t="s">
        <v>1181</v>
      </c>
      <c r="H458" s="136" t="s">
        <v>1210</v>
      </c>
      <c r="I458" s="136"/>
      <c r="J458" s="137" t="str">
        <f>+VLOOKUP(P458,CATÁLOGO!D:E,2)</f>
        <v>1000 SERVICIOS PERSONALES</v>
      </c>
      <c r="K458" s="137" t="str">
        <f>+VLOOKUP(Q458,CATÁLOGO!G:H,2,FALSE)</f>
        <v>1400 SEGURIDAD SOCIAL</v>
      </c>
      <c r="L458" s="142" t="str">
        <f>+VLOOKUP(O458,CATÁLOGO!J:K,2,FALSE)</f>
        <v>144 APORTACIONES PARA SEGUROS</v>
      </c>
      <c r="M458" s="143">
        <f t="shared" si="31"/>
        <v>11159.73306797138</v>
      </c>
      <c r="N458" s="170">
        <v>11159.73306797138</v>
      </c>
      <c r="O458">
        <v>144</v>
      </c>
      <c r="P458" s="5">
        <v>1</v>
      </c>
      <c r="Q458" s="4" t="str">
        <f t="shared" si="30"/>
        <v>14</v>
      </c>
      <c r="R458" s="135"/>
      <c r="S458" s="135">
        <f t="shared" si="28"/>
        <v>4.3266350566513448E-3</v>
      </c>
      <c r="T458" s="135"/>
      <c r="U458" s="135">
        <f t="shared" si="29"/>
        <v>11159.73306797138</v>
      </c>
      <c r="V458">
        <v>10417.068514186649</v>
      </c>
    </row>
    <row r="459" spans="2:22">
      <c r="B459">
        <v>476</v>
      </c>
      <c r="D459" s="136" t="s">
        <v>1373</v>
      </c>
      <c r="E459" s="136"/>
      <c r="F459" s="136"/>
      <c r="G459" s="136" t="s">
        <v>1174</v>
      </c>
      <c r="H459" s="136" t="s">
        <v>1210</v>
      </c>
      <c r="I459" s="136"/>
      <c r="J459" s="137" t="str">
        <f>+VLOOKUP(P459,CATÁLOGO!D:E,2)</f>
        <v>1000 SERVICIOS PERSONALES</v>
      </c>
      <c r="K459" s="137" t="str">
        <f>+VLOOKUP(Q459,CATÁLOGO!G:H,2,FALSE)</f>
        <v>1400 SEGURIDAD SOCIAL</v>
      </c>
      <c r="L459" s="142" t="str">
        <f>+VLOOKUP(O459,CATÁLOGO!J:K,2,FALSE)</f>
        <v>144 APORTACIONES PARA SEGUROS</v>
      </c>
      <c r="M459" s="143">
        <f t="shared" si="31"/>
        <v>60976.613767067291</v>
      </c>
      <c r="N459" s="170">
        <v>60976.613767067291</v>
      </c>
      <c r="O459">
        <v>144</v>
      </c>
      <c r="P459" s="5">
        <v>1</v>
      </c>
      <c r="Q459" s="4" t="str">
        <f t="shared" si="30"/>
        <v>14</v>
      </c>
      <c r="R459" s="135"/>
      <c r="S459" s="135">
        <f t="shared" si="28"/>
        <v>2.3640668925824074E-2</v>
      </c>
      <c r="T459" s="135"/>
      <c r="U459" s="135">
        <f t="shared" si="29"/>
        <v>60976.613767067291</v>
      </c>
      <c r="V459">
        <v>56918.705806473488</v>
      </c>
    </row>
    <row r="460" spans="2:22">
      <c r="B460">
        <v>486</v>
      </c>
      <c r="D460" s="136" t="s">
        <v>1374</v>
      </c>
      <c r="E460" s="136"/>
      <c r="F460" s="136"/>
      <c r="G460" s="136" t="s">
        <v>1401</v>
      </c>
      <c r="H460" s="136" t="s">
        <v>1210</v>
      </c>
      <c r="I460" s="136"/>
      <c r="J460" s="137" t="str">
        <f>+VLOOKUP(P460,CATÁLOGO!D:E,2)</f>
        <v>1000 SERVICIOS PERSONALES</v>
      </c>
      <c r="K460" s="137" t="str">
        <f>+VLOOKUP(Q460,CATÁLOGO!G:H,2,FALSE)</f>
        <v>1400 SEGURIDAD SOCIAL</v>
      </c>
      <c r="L460" s="142" t="str">
        <f>+VLOOKUP(O460,CATÁLOGO!J:K,2,FALSE)</f>
        <v>144 APORTACIONES PARA SEGUROS</v>
      </c>
      <c r="M460" s="143">
        <f t="shared" si="31"/>
        <v>5228.6738202230581</v>
      </c>
      <c r="N460" s="170">
        <v>5228.6738202230581</v>
      </c>
      <c r="O460">
        <v>144</v>
      </c>
      <c r="P460" s="5">
        <v>1</v>
      </c>
      <c r="Q460" s="4" t="str">
        <f t="shared" si="30"/>
        <v>14</v>
      </c>
      <c r="R460" s="135"/>
      <c r="S460" s="135">
        <f t="shared" si="28"/>
        <v>2.0271599071934191E-3</v>
      </c>
      <c r="T460" s="135"/>
      <c r="U460" s="135">
        <f t="shared" si="29"/>
        <v>5228.6738202230581</v>
      </c>
      <c r="V460">
        <v>4880.7129249282962</v>
      </c>
    </row>
    <row r="461" spans="2:22">
      <c r="B461">
        <v>496</v>
      </c>
      <c r="D461" s="136" t="s">
        <v>1375</v>
      </c>
      <c r="E461" s="136"/>
      <c r="F461" s="136"/>
      <c r="G461" s="136" t="s">
        <v>1191</v>
      </c>
      <c r="H461" s="136" t="s">
        <v>1210</v>
      </c>
      <c r="I461" s="136"/>
      <c r="J461" s="137" t="str">
        <f>+VLOOKUP(P461,CATÁLOGO!D:E,2)</f>
        <v>1000 SERVICIOS PERSONALES</v>
      </c>
      <c r="K461" s="137" t="str">
        <f>+VLOOKUP(Q461,CATÁLOGO!G:H,2,FALSE)</f>
        <v>1400 SEGURIDAD SOCIAL</v>
      </c>
      <c r="L461" s="142" t="str">
        <f>+VLOOKUP(O461,CATÁLOGO!J:K,2,FALSE)</f>
        <v>144 APORTACIONES PARA SEGUROS</v>
      </c>
      <c r="M461" s="143">
        <f t="shared" si="31"/>
        <v>14917.370490826759</v>
      </c>
      <c r="N461" s="170">
        <v>14917.370490826759</v>
      </c>
      <c r="O461">
        <v>144</v>
      </c>
      <c r="P461" s="5">
        <v>1</v>
      </c>
      <c r="Q461" s="4" t="str">
        <f t="shared" si="30"/>
        <v>14</v>
      </c>
      <c r="R461" s="135"/>
      <c r="S461" s="135">
        <f t="shared" si="28"/>
        <v>5.783473289688622E-3</v>
      </c>
      <c r="T461" s="135"/>
      <c r="U461" s="135">
        <f t="shared" si="29"/>
        <v>14917.370490826759</v>
      </c>
      <c r="V461">
        <v>13924.64044686118</v>
      </c>
    </row>
    <row r="462" spans="2:22">
      <c r="B462">
        <v>506</v>
      </c>
      <c r="D462" s="136" t="s">
        <v>1376</v>
      </c>
      <c r="E462" s="136"/>
      <c r="F462" s="136"/>
      <c r="G462" s="136" t="s">
        <v>1187</v>
      </c>
      <c r="H462" s="136" t="s">
        <v>1214</v>
      </c>
      <c r="I462" s="136"/>
      <c r="J462" s="137" t="str">
        <f>+VLOOKUP(P462,CATÁLOGO!D:E,2)</f>
        <v>1000 SERVICIOS PERSONALES</v>
      </c>
      <c r="K462" s="137" t="str">
        <f>+VLOOKUP(Q462,CATÁLOGO!G:H,2,FALSE)</f>
        <v>1400 SEGURIDAD SOCIAL</v>
      </c>
      <c r="L462" s="142" t="str">
        <f>+VLOOKUP(O462,CATÁLOGO!J:K,2,FALSE)</f>
        <v>144 APORTACIONES PARA SEGUROS</v>
      </c>
      <c r="M462" s="143">
        <f t="shared" si="31"/>
        <v>33680.869292435069</v>
      </c>
      <c r="N462" s="170">
        <v>33680.869292435069</v>
      </c>
      <c r="O462">
        <v>144</v>
      </c>
      <c r="P462" s="5">
        <v>1</v>
      </c>
      <c r="Q462" s="4" t="str">
        <f t="shared" si="30"/>
        <v>14</v>
      </c>
      <c r="R462" s="135"/>
      <c r="S462" s="135">
        <f t="shared" si="28"/>
        <v>1.3058092781571455E-2</v>
      </c>
      <c r="T462" s="135"/>
      <c r="U462" s="135">
        <f t="shared" si="29"/>
        <v>33680.869292435069</v>
      </c>
      <c r="V462">
        <v>31439.454770080807</v>
      </c>
    </row>
    <row r="463" spans="2:22">
      <c r="B463">
        <v>516</v>
      </c>
      <c r="D463" s="136" t="s">
        <v>1377</v>
      </c>
      <c r="E463" s="136"/>
      <c r="F463" s="136"/>
      <c r="G463" s="136" t="s">
        <v>1194</v>
      </c>
      <c r="H463" s="136" t="s">
        <v>1210</v>
      </c>
      <c r="I463" s="136"/>
      <c r="J463" s="137" t="str">
        <f>+VLOOKUP(P463,CATÁLOGO!D:E,2)</f>
        <v>1000 SERVICIOS PERSONALES</v>
      </c>
      <c r="K463" s="137" t="str">
        <f>+VLOOKUP(Q463,CATÁLOGO!G:H,2,FALSE)</f>
        <v>1400 SEGURIDAD SOCIAL</v>
      </c>
      <c r="L463" s="142" t="str">
        <f>+VLOOKUP(O463,CATÁLOGO!J:K,2,FALSE)</f>
        <v>144 APORTACIONES PARA SEGUROS</v>
      </c>
      <c r="M463" s="143">
        <f t="shared" si="31"/>
        <v>28876.382906150982</v>
      </c>
      <c r="N463" s="170">
        <v>28876.382906150982</v>
      </c>
      <c r="O463">
        <v>144</v>
      </c>
      <c r="P463" s="5">
        <v>1</v>
      </c>
      <c r="Q463" s="4" t="str">
        <f t="shared" si="30"/>
        <v>14</v>
      </c>
      <c r="R463" s="135"/>
      <c r="S463" s="135">
        <f t="shared" si="28"/>
        <v>1.11953905913407E-2</v>
      </c>
      <c r="T463" s="135"/>
      <c r="U463" s="135">
        <f t="shared" si="29"/>
        <v>28876.382906150982</v>
      </c>
      <c r="V463">
        <v>26954.700201439831</v>
      </c>
    </row>
    <row r="464" spans="2:22">
      <c r="B464">
        <v>526</v>
      </c>
      <c r="D464" s="136" t="s">
        <v>1378</v>
      </c>
      <c r="E464" s="136"/>
      <c r="F464" s="136"/>
      <c r="G464" s="136" t="s">
        <v>1174</v>
      </c>
      <c r="H464" s="136" t="s">
        <v>1209</v>
      </c>
      <c r="I464" s="136"/>
      <c r="J464" s="137" t="str">
        <f>+VLOOKUP(P464,CATÁLOGO!D:E,2)</f>
        <v>1000 SERVICIOS PERSONALES</v>
      </c>
      <c r="K464" s="137" t="str">
        <f>+VLOOKUP(Q464,CATÁLOGO!G:H,2,FALSE)</f>
        <v>1400 SEGURIDAD SOCIAL</v>
      </c>
      <c r="L464" s="142" t="str">
        <f>+VLOOKUP(O464,CATÁLOGO!J:K,2,FALSE)</f>
        <v>144 APORTACIONES PARA SEGUROS</v>
      </c>
      <c r="M464" s="143">
        <f t="shared" si="31"/>
        <v>18040.573988068369</v>
      </c>
      <c r="N464" s="170">
        <v>18040.573988068369</v>
      </c>
      <c r="O464">
        <v>144</v>
      </c>
      <c r="P464" s="5">
        <v>1</v>
      </c>
      <c r="Q464" s="4" t="str">
        <f t="shared" si="30"/>
        <v>14</v>
      </c>
      <c r="R464" s="135"/>
      <c r="S464" s="135">
        <f t="shared" si="28"/>
        <v>6.9943411176122171E-3</v>
      </c>
      <c r="T464" s="135"/>
      <c r="U464" s="135">
        <f t="shared" si="29"/>
        <v>18040.573988068369</v>
      </c>
      <c r="V464">
        <v>16839.999140151802</v>
      </c>
    </row>
    <row r="465" spans="2:22">
      <c r="B465">
        <v>536</v>
      </c>
      <c r="D465" s="136" t="s">
        <v>1379</v>
      </c>
      <c r="E465" s="136"/>
      <c r="F465" s="136"/>
      <c r="G465" s="136" t="s">
        <v>1174</v>
      </c>
      <c r="H465" s="136" t="s">
        <v>1209</v>
      </c>
      <c r="I465" s="136"/>
      <c r="J465" s="137" t="str">
        <f>+VLOOKUP(P465,CATÁLOGO!D:E,2)</f>
        <v>1000 SERVICIOS PERSONALES</v>
      </c>
      <c r="K465" s="137" t="str">
        <f>+VLOOKUP(Q465,CATÁLOGO!G:H,2,FALSE)</f>
        <v>1400 SEGURIDAD SOCIAL</v>
      </c>
      <c r="L465" s="142" t="str">
        <f>+VLOOKUP(O465,CATÁLOGO!J:K,2,FALSE)</f>
        <v>144 APORTACIONES PARA SEGUROS</v>
      </c>
      <c r="M465" s="143">
        <f t="shared" si="31"/>
        <v>3916.1909273155302</v>
      </c>
      <c r="N465" s="170">
        <v>3916.1909273155302</v>
      </c>
      <c r="O465">
        <v>144</v>
      </c>
      <c r="P465" s="5">
        <v>1</v>
      </c>
      <c r="Q465" s="4" t="str">
        <f t="shared" si="30"/>
        <v>14</v>
      </c>
      <c r="R465" s="135"/>
      <c r="S465" s="135">
        <f t="shared" si="28"/>
        <v>1.5183095197225343E-3</v>
      </c>
      <c r="T465" s="135"/>
      <c r="U465" s="135">
        <f t="shared" si="29"/>
        <v>3916.1909273155302</v>
      </c>
      <c r="V465">
        <v>3655.5739242155364</v>
      </c>
    </row>
    <row r="466" spans="2:22">
      <c r="B466">
        <v>546</v>
      </c>
      <c r="D466" s="136" t="s">
        <v>1380</v>
      </c>
      <c r="E466" s="136"/>
      <c r="F466" s="136"/>
      <c r="G466" s="136" t="s">
        <v>1174</v>
      </c>
      <c r="H466" s="136" t="s">
        <v>1209</v>
      </c>
      <c r="I466" s="136"/>
      <c r="J466" s="137" t="str">
        <f>+VLOOKUP(P466,CATÁLOGO!D:E,2)</f>
        <v>1000 SERVICIOS PERSONALES</v>
      </c>
      <c r="K466" s="137" t="str">
        <f>+VLOOKUP(Q466,CATÁLOGO!G:H,2,FALSE)</f>
        <v>1400 SEGURIDAD SOCIAL</v>
      </c>
      <c r="L466" s="142" t="str">
        <f>+VLOOKUP(O466,CATÁLOGO!J:K,2,FALSE)</f>
        <v>144 APORTACIONES PARA SEGUROS</v>
      </c>
      <c r="M466" s="143">
        <f t="shared" si="31"/>
        <v>9710.3942375571078</v>
      </c>
      <c r="N466" s="170">
        <v>9710.3942375571078</v>
      </c>
      <c r="O466">
        <v>144</v>
      </c>
      <c r="P466" s="5">
        <v>1</v>
      </c>
      <c r="Q466" s="4" t="str">
        <f t="shared" si="30"/>
        <v>14</v>
      </c>
      <c r="R466" s="135"/>
      <c r="S466" s="135">
        <f t="shared" si="28"/>
        <v>3.7647255419306358E-3</v>
      </c>
      <c r="T466" s="135"/>
      <c r="U466" s="135">
        <f t="shared" si="29"/>
        <v>9710.3942375571078</v>
      </c>
      <c r="V466">
        <v>9064.1811462954083</v>
      </c>
    </row>
    <row r="467" spans="2:22">
      <c r="B467">
        <v>556</v>
      </c>
      <c r="D467" s="136" t="s">
        <v>1381</v>
      </c>
      <c r="E467" s="136"/>
      <c r="F467" s="136"/>
      <c r="G467" s="136" t="s">
        <v>1403</v>
      </c>
      <c r="H467" s="136" t="s">
        <v>1210</v>
      </c>
      <c r="I467" s="136"/>
      <c r="J467" s="137" t="str">
        <f>+VLOOKUP(P467,CATÁLOGO!D:E,2)</f>
        <v>1000 SERVICIOS PERSONALES</v>
      </c>
      <c r="K467" s="137" t="str">
        <f>+VLOOKUP(Q467,CATÁLOGO!G:H,2,FALSE)</f>
        <v>1400 SEGURIDAD SOCIAL</v>
      </c>
      <c r="L467" s="142" t="str">
        <f>+VLOOKUP(O467,CATÁLOGO!J:K,2,FALSE)</f>
        <v>144 APORTACIONES PARA SEGUROS</v>
      </c>
      <c r="M467" s="143">
        <f t="shared" si="31"/>
        <v>15512.51422763303</v>
      </c>
      <c r="N467" s="170">
        <v>15512.51422763303</v>
      </c>
      <c r="O467">
        <v>144</v>
      </c>
      <c r="P467" s="5">
        <v>1</v>
      </c>
      <c r="Q467" s="4" t="str">
        <f t="shared" si="30"/>
        <v>14</v>
      </c>
      <c r="R467" s="135"/>
      <c r="S467" s="135">
        <f t="shared" si="28"/>
        <v>6.014210865554365E-3</v>
      </c>
      <c r="T467" s="135"/>
      <c r="U467" s="135">
        <f t="shared" si="29"/>
        <v>15512.51422763303</v>
      </c>
      <c r="V467">
        <v>14480.178204291335</v>
      </c>
    </row>
    <row r="468" spans="2:22">
      <c r="B468">
        <v>566</v>
      </c>
      <c r="D468" s="136" t="s">
        <v>1382</v>
      </c>
      <c r="E468" s="136"/>
      <c r="F468" s="136"/>
      <c r="G468" s="136" t="s">
        <v>1402</v>
      </c>
      <c r="H468" s="136" t="s">
        <v>1210</v>
      </c>
      <c r="I468" s="136"/>
      <c r="J468" s="137" t="str">
        <f>+VLOOKUP(P468,CATÁLOGO!D:E,2)</f>
        <v>1000 SERVICIOS PERSONALES</v>
      </c>
      <c r="K468" s="137" t="str">
        <f>+VLOOKUP(Q468,CATÁLOGO!G:H,2,FALSE)</f>
        <v>1400 SEGURIDAD SOCIAL</v>
      </c>
      <c r="L468" s="142" t="str">
        <f>+VLOOKUP(O468,CATÁLOGO!J:K,2,FALSE)</f>
        <v>144 APORTACIONES PARA SEGUROS</v>
      </c>
      <c r="M468" s="143">
        <f t="shared" si="31"/>
        <v>28447.323293326306</v>
      </c>
      <c r="N468" s="170">
        <v>28447.323293326306</v>
      </c>
      <c r="O468">
        <v>144</v>
      </c>
      <c r="P468" s="5">
        <v>1</v>
      </c>
      <c r="Q468" s="4" t="str">
        <f t="shared" si="30"/>
        <v>14</v>
      </c>
      <c r="R468" s="135"/>
      <c r="S468" s="135">
        <f t="shared" si="28"/>
        <v>1.1029043927766071E-2</v>
      </c>
      <c r="T468" s="135"/>
      <c r="U468" s="135">
        <f t="shared" si="29"/>
        <v>28447.323293326306</v>
      </c>
      <c r="V468">
        <v>26554.193902925155</v>
      </c>
    </row>
    <row r="469" spans="2:22">
      <c r="B469">
        <v>576</v>
      </c>
      <c r="D469" s="136" t="s">
        <v>1383</v>
      </c>
      <c r="E469" s="136"/>
      <c r="F469" s="136"/>
      <c r="G469" s="136" t="s">
        <v>1402</v>
      </c>
      <c r="H469" s="136" t="s">
        <v>1210</v>
      </c>
      <c r="I469" s="136"/>
      <c r="J469" s="137" t="str">
        <f>+VLOOKUP(P469,CATÁLOGO!D:E,2)</f>
        <v>1000 SERVICIOS PERSONALES</v>
      </c>
      <c r="K469" s="137" t="str">
        <f>+VLOOKUP(Q469,CATÁLOGO!G:H,2,FALSE)</f>
        <v>1400 SEGURIDAD SOCIAL</v>
      </c>
      <c r="L469" s="142" t="str">
        <f>+VLOOKUP(O469,CATÁLOGO!J:K,2,FALSE)</f>
        <v>144 APORTACIONES PARA SEGUROS</v>
      </c>
      <c r="M469" s="143">
        <f t="shared" si="31"/>
        <v>3427.1893423623833</v>
      </c>
      <c r="N469" s="170">
        <v>3427.1893423623833</v>
      </c>
      <c r="O469">
        <v>144</v>
      </c>
      <c r="P469" s="5">
        <v>1</v>
      </c>
      <c r="Q469" s="4" t="str">
        <f t="shared" si="30"/>
        <v>14</v>
      </c>
      <c r="R469" s="135"/>
      <c r="S469" s="135">
        <f t="shared" si="28"/>
        <v>1.3287233183922767E-3</v>
      </c>
      <c r="T469" s="135"/>
      <c r="U469" s="135">
        <f t="shared" si="29"/>
        <v>3427.1893423623833</v>
      </c>
      <c r="V469">
        <v>3199.1147075858344</v>
      </c>
    </row>
    <row r="470" spans="2:22">
      <c r="B470">
        <v>586</v>
      </c>
      <c r="D470" s="136" t="s">
        <v>1384</v>
      </c>
      <c r="E470" s="136"/>
      <c r="F470" s="136"/>
      <c r="G470" s="136" t="s">
        <v>1174</v>
      </c>
      <c r="H470" s="136" t="s">
        <v>1214</v>
      </c>
      <c r="I470" s="136"/>
      <c r="J470" s="137" t="str">
        <f>+VLOOKUP(P470,CATÁLOGO!D:E,2)</f>
        <v>1000 SERVICIOS PERSONALES</v>
      </c>
      <c r="K470" s="137" t="str">
        <f>+VLOOKUP(Q470,CATÁLOGO!G:H,2,FALSE)</f>
        <v>1400 SEGURIDAD SOCIAL</v>
      </c>
      <c r="L470" s="142" t="str">
        <f>+VLOOKUP(O470,CATÁLOGO!J:K,2,FALSE)</f>
        <v>144 APORTACIONES PARA SEGUROS</v>
      </c>
      <c r="M470" s="143">
        <f t="shared" si="31"/>
        <v>48970.035411951394</v>
      </c>
      <c r="N470" s="170">
        <v>48970.035411951394</v>
      </c>
      <c r="O470">
        <v>144</v>
      </c>
      <c r="P470" s="5">
        <v>1</v>
      </c>
      <c r="Q470" s="4" t="str">
        <f t="shared" si="30"/>
        <v>14</v>
      </c>
      <c r="R470" s="135"/>
      <c r="S470" s="135">
        <f t="shared" si="28"/>
        <v>1.8985711454594986E-2</v>
      </c>
      <c r="T470" s="135"/>
      <c r="U470" s="135">
        <f t="shared" si="29"/>
        <v>48970.035411951394</v>
      </c>
      <c r="V470">
        <v>45711.148368997201</v>
      </c>
    </row>
    <row r="471" spans="2:22">
      <c r="B471">
        <v>596</v>
      </c>
      <c r="D471" s="136" t="s">
        <v>1385</v>
      </c>
      <c r="E471" s="136"/>
      <c r="F471" s="136"/>
      <c r="G471" s="136" t="s">
        <v>1174</v>
      </c>
      <c r="H471" s="136" t="s">
        <v>1210</v>
      </c>
      <c r="I471" s="136"/>
      <c r="J471" s="137" t="str">
        <f>+VLOOKUP(P471,CATÁLOGO!D:E,2)</f>
        <v>1000 SERVICIOS PERSONALES</v>
      </c>
      <c r="K471" s="137" t="str">
        <f>+VLOOKUP(Q471,CATÁLOGO!G:H,2,FALSE)</f>
        <v>1400 SEGURIDAD SOCIAL</v>
      </c>
      <c r="L471" s="142" t="str">
        <f>+VLOOKUP(O471,CATÁLOGO!J:K,2,FALSE)</f>
        <v>144 APORTACIONES PARA SEGUROS</v>
      </c>
      <c r="M471" s="143">
        <f t="shared" si="31"/>
        <v>31027.374138179937</v>
      </c>
      <c r="N471" s="170">
        <v>31027.374138179937</v>
      </c>
      <c r="O471">
        <v>144</v>
      </c>
      <c r="P471" s="5">
        <v>1</v>
      </c>
      <c r="Q471" s="4" t="str">
        <f t="shared" si="30"/>
        <v>14</v>
      </c>
      <c r="R471" s="135"/>
      <c r="S471" s="135">
        <f t="shared" si="28"/>
        <v>1.2029331153750397E-2</v>
      </c>
      <c r="T471" s="135"/>
      <c r="U471" s="135">
        <f t="shared" si="29"/>
        <v>31027.374138179937</v>
      </c>
      <c r="V471">
        <v>28962.54598959483</v>
      </c>
    </row>
    <row r="472" spans="2:22">
      <c r="B472">
        <v>606</v>
      </c>
      <c r="D472" s="136" t="s">
        <v>1386</v>
      </c>
      <c r="E472" s="136"/>
      <c r="F472" s="136"/>
      <c r="G472" s="136" t="s">
        <v>1174</v>
      </c>
      <c r="H472" s="136" t="s">
        <v>1210</v>
      </c>
      <c r="I472" s="136"/>
      <c r="J472" s="137" t="str">
        <f>+VLOOKUP(P472,CATÁLOGO!D:E,2)</f>
        <v>1000 SERVICIOS PERSONALES</v>
      </c>
      <c r="K472" s="137" t="str">
        <f>+VLOOKUP(Q472,CATÁLOGO!G:H,2,FALSE)</f>
        <v>1400 SEGURIDAD SOCIAL</v>
      </c>
      <c r="L472" s="142" t="str">
        <f>+VLOOKUP(O472,CATÁLOGO!J:K,2,FALSE)</f>
        <v>144 APORTACIONES PARA SEGUROS</v>
      </c>
      <c r="M472" s="143">
        <f t="shared" si="31"/>
        <v>53339.656620198948</v>
      </c>
      <c r="N472" s="170">
        <v>53339.656620198948</v>
      </c>
      <c r="O472">
        <v>144</v>
      </c>
      <c r="P472" s="5">
        <v>1</v>
      </c>
      <c r="Q472" s="4" t="str">
        <f t="shared" si="30"/>
        <v>14</v>
      </c>
      <c r="R472" s="135"/>
      <c r="S472" s="135">
        <f t="shared" si="28"/>
        <v>2.0679816160212982E-2</v>
      </c>
      <c r="T472" s="135"/>
      <c r="U472" s="135">
        <f t="shared" si="29"/>
        <v>53339.656620198948</v>
      </c>
      <c r="V472">
        <v>49789.977426118385</v>
      </c>
    </row>
    <row r="473" spans="2:22">
      <c r="B473">
        <v>616</v>
      </c>
      <c r="D473" s="136" t="s">
        <v>1387</v>
      </c>
      <c r="E473" s="136"/>
      <c r="F473" s="136"/>
      <c r="G473" s="136" t="s">
        <v>1176</v>
      </c>
      <c r="H473" s="136" t="s">
        <v>1209</v>
      </c>
      <c r="I473" s="136"/>
      <c r="J473" s="137" t="str">
        <f>+VLOOKUP(P473,CATÁLOGO!D:E,2)</f>
        <v>1000 SERVICIOS PERSONALES</v>
      </c>
      <c r="K473" s="137" t="str">
        <f>+VLOOKUP(Q473,CATÁLOGO!G:H,2,FALSE)</f>
        <v>1400 SEGURIDAD SOCIAL</v>
      </c>
      <c r="L473" s="142" t="str">
        <f>+VLOOKUP(O473,CATÁLOGO!J:K,2,FALSE)</f>
        <v>144 APORTACIONES PARA SEGUROS</v>
      </c>
      <c r="M473" s="143">
        <f t="shared" si="31"/>
        <v>27501.152995297132</v>
      </c>
      <c r="N473" s="170">
        <v>27501.152995297132</v>
      </c>
      <c r="O473">
        <v>144</v>
      </c>
      <c r="P473" s="5">
        <v>1</v>
      </c>
      <c r="Q473" s="4" t="str">
        <f t="shared" si="30"/>
        <v>14</v>
      </c>
      <c r="R473" s="135"/>
      <c r="S473" s="135">
        <f t="shared" si="28"/>
        <v>1.0662213148205191E-2</v>
      </c>
      <c r="T473" s="135"/>
      <c r="U473" s="135">
        <f t="shared" si="29"/>
        <v>27501.152995297132</v>
      </c>
      <c r="V473">
        <v>25670.989908651671</v>
      </c>
    </row>
    <row r="474" spans="2:22">
      <c r="B474">
        <v>626</v>
      </c>
      <c r="D474" s="136" t="s">
        <v>1388</v>
      </c>
      <c r="E474" s="136"/>
      <c r="F474" s="136"/>
      <c r="G474" s="136" t="s">
        <v>1194</v>
      </c>
      <c r="H474" s="136" t="s">
        <v>1210</v>
      </c>
      <c r="I474" s="136"/>
      <c r="J474" s="137" t="str">
        <f>+VLOOKUP(P474,CATÁLOGO!D:E,2)</f>
        <v>1000 SERVICIOS PERSONALES</v>
      </c>
      <c r="K474" s="137" t="str">
        <f>+VLOOKUP(Q474,CATÁLOGO!G:H,2,FALSE)</f>
        <v>1400 SEGURIDAD SOCIAL</v>
      </c>
      <c r="L474" s="142" t="str">
        <f>+VLOOKUP(O474,CATÁLOGO!J:K,2,FALSE)</f>
        <v>144 APORTACIONES PARA SEGUROS</v>
      </c>
      <c r="M474" s="143">
        <f t="shared" si="31"/>
        <v>14012.230096432901</v>
      </c>
      <c r="N474" s="170">
        <v>14012.230096432901</v>
      </c>
      <c r="O474">
        <v>144</v>
      </c>
      <c r="P474" s="5">
        <v>1</v>
      </c>
      <c r="Q474" s="4" t="str">
        <f t="shared" si="30"/>
        <v>14</v>
      </c>
      <c r="R474" s="135"/>
      <c r="S474" s="135">
        <f t="shared" si="28"/>
        <v>5.4325498278349248E-3</v>
      </c>
      <c r="T474" s="135"/>
      <c r="U474" s="135">
        <f t="shared" si="29"/>
        <v>14012.230096432901</v>
      </c>
      <c r="V474">
        <v>13079.735873792142</v>
      </c>
    </row>
    <row r="475" spans="2:22">
      <c r="B475">
        <v>636</v>
      </c>
      <c r="D475" s="136" t="s">
        <v>1389</v>
      </c>
      <c r="E475" s="136"/>
      <c r="F475" s="136"/>
      <c r="G475" s="136" t="s">
        <v>1174</v>
      </c>
      <c r="H475" s="136" t="s">
        <v>1212</v>
      </c>
      <c r="I475" s="136"/>
      <c r="J475" s="137" t="str">
        <f>+VLOOKUP(P475,CATÁLOGO!D:E,2)</f>
        <v>1000 SERVICIOS PERSONALES</v>
      </c>
      <c r="K475" s="137" t="str">
        <f>+VLOOKUP(Q475,CATÁLOGO!G:H,2,FALSE)</f>
        <v>1400 SEGURIDAD SOCIAL</v>
      </c>
      <c r="L475" s="142" t="str">
        <f>+VLOOKUP(O475,CATÁLOGO!J:K,2,FALSE)</f>
        <v>144 APORTACIONES PARA SEGUROS</v>
      </c>
      <c r="M475" s="143">
        <f t="shared" si="31"/>
        <v>7553.5387982434477</v>
      </c>
      <c r="N475" s="170">
        <v>7553.5387982434477</v>
      </c>
      <c r="O475">
        <v>144</v>
      </c>
      <c r="P475" s="5">
        <v>1</v>
      </c>
      <c r="Q475" s="4" t="str">
        <f t="shared" si="30"/>
        <v>14</v>
      </c>
      <c r="R475" s="135"/>
      <c r="S475" s="135">
        <f t="shared" si="28"/>
        <v>2.9285114229167675E-3</v>
      </c>
      <c r="T475" s="135"/>
      <c r="U475" s="135">
        <f t="shared" si="29"/>
        <v>7553.5387982434477</v>
      </c>
      <c r="V475">
        <v>7050.8614056099996</v>
      </c>
    </row>
    <row r="476" spans="2:22">
      <c r="B476">
        <v>646</v>
      </c>
      <c r="D476" s="136" t="s">
        <v>1390</v>
      </c>
      <c r="E476" s="136"/>
      <c r="F476" s="136"/>
      <c r="G476" s="136" t="s">
        <v>1403</v>
      </c>
      <c r="H476" s="136" t="s">
        <v>1210</v>
      </c>
      <c r="I476" s="136"/>
      <c r="J476" s="137" t="str">
        <f>+VLOOKUP(P476,CATÁLOGO!D:E,2)</f>
        <v>1000 SERVICIOS PERSONALES</v>
      </c>
      <c r="K476" s="137" t="str">
        <f>+VLOOKUP(Q476,CATÁLOGO!G:H,2,FALSE)</f>
        <v>1400 SEGURIDAD SOCIAL</v>
      </c>
      <c r="L476" s="142" t="str">
        <f>+VLOOKUP(O476,CATÁLOGO!J:K,2,FALSE)</f>
        <v>144 APORTACIONES PARA SEGUROS</v>
      </c>
      <c r="M476" s="143">
        <f t="shared" si="31"/>
        <v>5880.5537625088227</v>
      </c>
      <c r="N476" s="170">
        <v>5880.5537625088227</v>
      </c>
      <c r="O476">
        <v>144</v>
      </c>
      <c r="P476" s="5">
        <v>1</v>
      </c>
      <c r="Q476" s="4" t="str">
        <f t="shared" si="30"/>
        <v>14</v>
      </c>
      <c r="R476" s="135"/>
      <c r="S476" s="135">
        <f t="shared" si="28"/>
        <v>2.2798941432045092E-3</v>
      </c>
      <c r="T476" s="135"/>
      <c r="U476" s="135">
        <f t="shared" si="29"/>
        <v>5880.5537625088227</v>
      </c>
      <c r="V476">
        <v>5489.2111730901834</v>
      </c>
    </row>
    <row r="477" spans="2:22">
      <c r="B477">
        <v>656</v>
      </c>
      <c r="D477" s="136" t="s">
        <v>1391</v>
      </c>
      <c r="E477" s="136"/>
      <c r="F477" s="136"/>
      <c r="G477" s="136" t="s">
        <v>1174</v>
      </c>
      <c r="H477" s="136" t="s">
        <v>1210</v>
      </c>
      <c r="I477" s="136"/>
      <c r="J477" s="137" t="str">
        <f>+VLOOKUP(P477,CATÁLOGO!D:E,2)</f>
        <v>1000 SERVICIOS PERSONALES</v>
      </c>
      <c r="K477" s="137" t="str">
        <f>+VLOOKUP(Q477,CATÁLOGO!G:H,2,FALSE)</f>
        <v>1400 SEGURIDAD SOCIAL</v>
      </c>
      <c r="L477" s="142" t="str">
        <f>+VLOOKUP(O477,CATÁLOGO!J:K,2,FALSE)</f>
        <v>144 APORTACIONES PARA SEGUROS</v>
      </c>
      <c r="M477" s="143">
        <f t="shared" si="31"/>
        <v>18719.869099410116</v>
      </c>
      <c r="N477" s="170">
        <v>18719.869099410116</v>
      </c>
      <c r="O477">
        <v>144</v>
      </c>
      <c r="P477" s="5">
        <v>1</v>
      </c>
      <c r="Q477" s="4" t="str">
        <f t="shared" si="30"/>
        <v>14</v>
      </c>
      <c r="R477" s="135"/>
      <c r="S477" s="135">
        <f t="shared" si="28"/>
        <v>7.257704230747803E-3</v>
      </c>
      <c r="T477" s="135"/>
      <c r="U477" s="135">
        <f t="shared" si="29"/>
        <v>18719.869099410116</v>
      </c>
      <c r="V477">
        <v>17474.088116393359</v>
      </c>
    </row>
    <row r="478" spans="2:22">
      <c r="B478">
        <v>666</v>
      </c>
      <c r="D478" s="136" t="s">
        <v>1392</v>
      </c>
      <c r="E478" s="136"/>
      <c r="F478" s="136"/>
      <c r="G478" s="136" t="s">
        <v>1174</v>
      </c>
      <c r="H478" s="136" t="s">
        <v>1209</v>
      </c>
      <c r="I478" s="136"/>
      <c r="J478" s="137" t="str">
        <f>+VLOOKUP(P478,CATÁLOGO!D:E,2)</f>
        <v>1000 SERVICIOS PERSONALES</v>
      </c>
      <c r="K478" s="137" t="str">
        <f>+VLOOKUP(Q478,CATÁLOGO!G:H,2,FALSE)</f>
        <v>1400 SEGURIDAD SOCIAL</v>
      </c>
      <c r="L478" s="142" t="str">
        <f>+VLOOKUP(O478,CATÁLOGO!J:K,2,FALSE)</f>
        <v>144 APORTACIONES PARA SEGUROS</v>
      </c>
      <c r="M478" s="143">
        <f t="shared" si="31"/>
        <v>25455.619757604756</v>
      </c>
      <c r="N478" s="170">
        <v>25455.619757604756</v>
      </c>
      <c r="O478">
        <v>144</v>
      </c>
      <c r="P478" s="5">
        <v>1</v>
      </c>
      <c r="Q478" s="4" t="str">
        <f t="shared" si="30"/>
        <v>14</v>
      </c>
      <c r="R478" s="135"/>
      <c r="S478" s="135">
        <f t="shared" si="28"/>
        <v>9.869158712060495E-3</v>
      </c>
      <c r="T478" s="135"/>
      <c r="U478" s="135">
        <f t="shared" si="29"/>
        <v>25455.619757604756</v>
      </c>
      <c r="V478">
        <v>23761.584033501913</v>
      </c>
    </row>
    <row r="479" spans="2:22">
      <c r="B479">
        <v>676</v>
      </c>
      <c r="D479" s="136" t="s">
        <v>1393</v>
      </c>
      <c r="E479" s="136"/>
      <c r="F479" s="136"/>
      <c r="G479" s="136" t="s">
        <v>1174</v>
      </c>
      <c r="H479" s="136" t="s">
        <v>1210</v>
      </c>
      <c r="I479" s="136"/>
      <c r="J479" s="137" t="str">
        <f>+VLOOKUP(P479,CATÁLOGO!D:E,2)</f>
        <v>1000 SERVICIOS PERSONALES</v>
      </c>
      <c r="K479" s="137" t="str">
        <f>+VLOOKUP(Q479,CATÁLOGO!G:H,2,FALSE)</f>
        <v>1400 SEGURIDAD SOCIAL</v>
      </c>
      <c r="L479" s="142" t="str">
        <f>+VLOOKUP(O479,CATÁLOGO!J:K,2,FALSE)</f>
        <v>144 APORTACIONES PARA SEGUROS</v>
      </c>
      <c r="M479" s="143">
        <f t="shared" si="31"/>
        <v>15398.015580399207</v>
      </c>
      <c r="N479" s="170">
        <v>15398.015580399207</v>
      </c>
      <c r="O479">
        <v>144</v>
      </c>
      <c r="P479" s="5">
        <v>1</v>
      </c>
      <c r="Q479" s="4" t="str">
        <f t="shared" si="30"/>
        <v>14</v>
      </c>
      <c r="R479" s="135"/>
      <c r="S479" s="135">
        <f t="shared" si="28"/>
        <v>5.9698196728579381E-3</v>
      </c>
      <c r="T479" s="135"/>
      <c r="U479" s="135">
        <f t="shared" si="29"/>
        <v>15398.015580399207</v>
      </c>
      <c r="V479">
        <v>14373.299281135047</v>
      </c>
    </row>
    <row r="480" spans="2:22">
      <c r="B480">
        <v>686</v>
      </c>
      <c r="D480" s="136" t="s">
        <v>1394</v>
      </c>
      <c r="E480" s="136"/>
      <c r="F480" s="136"/>
      <c r="G480" s="136" t="s">
        <v>1186</v>
      </c>
      <c r="H480" s="136" t="s">
        <v>1210</v>
      </c>
      <c r="I480" s="136"/>
      <c r="J480" s="137" t="str">
        <f>+VLOOKUP(P480,CATÁLOGO!D:E,2)</f>
        <v>1000 SERVICIOS PERSONALES</v>
      </c>
      <c r="K480" s="137" t="str">
        <f>+VLOOKUP(Q480,CATÁLOGO!G:H,2,FALSE)</f>
        <v>1400 SEGURIDAD SOCIAL</v>
      </c>
      <c r="L480" s="142" t="str">
        <f>+VLOOKUP(O480,CATÁLOGO!J:K,2,FALSE)</f>
        <v>144 APORTACIONES PARA SEGUROS</v>
      </c>
      <c r="M480" s="143">
        <f t="shared" si="31"/>
        <v>26804.92498542081</v>
      </c>
      <c r="N480" s="170">
        <v>26804.92498542081</v>
      </c>
      <c r="O480">
        <v>144</v>
      </c>
      <c r="P480" s="5">
        <v>1</v>
      </c>
      <c r="Q480" s="4" t="str">
        <f t="shared" si="30"/>
        <v>14</v>
      </c>
      <c r="R480" s="135"/>
      <c r="S480" s="135">
        <f t="shared" si="28"/>
        <v>1.0392285140375065E-2</v>
      </c>
      <c r="T480" s="135"/>
      <c r="U480" s="135">
        <f t="shared" si="29"/>
        <v>26804.92498542081</v>
      </c>
      <c r="V480">
        <v>25021.094894478549</v>
      </c>
    </row>
    <row r="481" spans="2:22">
      <c r="B481">
        <v>696</v>
      </c>
      <c r="D481" s="136" t="s">
        <v>1395</v>
      </c>
      <c r="E481" s="136"/>
      <c r="F481" s="136"/>
      <c r="G481" s="136" t="s">
        <v>1194</v>
      </c>
      <c r="H481" s="136" t="s">
        <v>1210</v>
      </c>
      <c r="I481" s="136"/>
      <c r="J481" s="137" t="str">
        <f>+VLOOKUP(P481,CATÁLOGO!D:E,2)</f>
        <v>1000 SERVICIOS PERSONALES</v>
      </c>
      <c r="K481" s="137" t="str">
        <f>+VLOOKUP(Q481,CATÁLOGO!G:H,2,FALSE)</f>
        <v>1400 SEGURIDAD SOCIAL</v>
      </c>
      <c r="L481" s="142" t="str">
        <f>+VLOOKUP(O481,CATÁLOGO!J:K,2,FALSE)</f>
        <v>144 APORTACIONES PARA SEGUROS</v>
      </c>
      <c r="M481" s="143">
        <f t="shared" si="31"/>
        <v>7603.6533363306362</v>
      </c>
      <c r="N481" s="170">
        <v>7603.6533363306362</v>
      </c>
      <c r="O481">
        <v>144</v>
      </c>
      <c r="P481" s="5">
        <v>1</v>
      </c>
      <c r="Q481" s="4" t="str">
        <f t="shared" si="30"/>
        <v>14</v>
      </c>
      <c r="R481" s="135"/>
      <c r="S481" s="135">
        <f t="shared" si="28"/>
        <v>2.9479408587299071E-3</v>
      </c>
      <c r="T481" s="135"/>
      <c r="U481" s="135">
        <f t="shared" si="29"/>
        <v>7603.6533363306362</v>
      </c>
      <c r="V481">
        <v>7097.6408916094751</v>
      </c>
    </row>
    <row r="482" spans="2:22">
      <c r="B482">
        <v>706</v>
      </c>
      <c r="D482" s="136" t="s">
        <v>1396</v>
      </c>
      <c r="E482" s="136"/>
      <c r="F482" s="136"/>
      <c r="G482" s="136" t="s">
        <v>1404</v>
      </c>
      <c r="H482" s="136" t="s">
        <v>1210</v>
      </c>
      <c r="I482" s="136"/>
      <c r="J482" s="137" t="str">
        <f>+VLOOKUP(P482,CATÁLOGO!D:E,2)</f>
        <v>1000 SERVICIOS PERSONALES</v>
      </c>
      <c r="K482" s="137" t="str">
        <f>+VLOOKUP(Q482,CATÁLOGO!G:H,2,FALSE)</f>
        <v>1400 SEGURIDAD SOCIAL</v>
      </c>
      <c r="L482" s="142" t="str">
        <f>+VLOOKUP(O482,CATÁLOGO!J:K,2,FALSE)</f>
        <v>144 APORTACIONES PARA SEGUROS</v>
      </c>
      <c r="M482" s="143">
        <f t="shared" si="31"/>
        <v>18356.728063304901</v>
      </c>
      <c r="N482" s="170">
        <v>18356.728063304901</v>
      </c>
      <c r="O482">
        <v>144</v>
      </c>
      <c r="P482" s="5">
        <v>1</v>
      </c>
      <c r="Q482" s="4" t="str">
        <f t="shared" si="30"/>
        <v>14</v>
      </c>
      <c r="R482" s="135"/>
      <c r="S482" s="135">
        <f t="shared" si="28"/>
        <v>7.1169142380345524E-3</v>
      </c>
      <c r="T482" s="135"/>
      <c r="U482" s="135">
        <f t="shared" si="29"/>
        <v>18356.728063304901</v>
      </c>
      <c r="V482">
        <v>17135.113605947619</v>
      </c>
    </row>
    <row r="483" spans="2:22">
      <c r="B483">
        <v>716</v>
      </c>
      <c r="D483" s="136" t="s">
        <v>1397</v>
      </c>
      <c r="E483" s="136"/>
      <c r="F483" s="136"/>
      <c r="G483" s="136" t="s">
        <v>1175</v>
      </c>
      <c r="H483" s="136" t="s">
        <v>1210</v>
      </c>
      <c r="I483" s="136"/>
      <c r="J483" s="137" t="str">
        <f>+VLOOKUP(P483,CATÁLOGO!D:E,2)</f>
        <v>1000 SERVICIOS PERSONALES</v>
      </c>
      <c r="K483" s="137" t="str">
        <f>+VLOOKUP(Q483,CATÁLOGO!G:H,2,FALSE)</f>
        <v>1400 SEGURIDAD SOCIAL</v>
      </c>
      <c r="L483" s="142" t="str">
        <f>+VLOOKUP(O483,CATÁLOGO!J:K,2,FALSE)</f>
        <v>144 APORTACIONES PARA SEGUROS</v>
      </c>
      <c r="M483" s="143">
        <f t="shared" si="31"/>
        <v>7442.4120701983329</v>
      </c>
      <c r="N483" s="170">
        <v>7442.4120701983329</v>
      </c>
      <c r="O483">
        <v>144</v>
      </c>
      <c r="P483" s="5">
        <v>1</v>
      </c>
      <c r="Q483" s="4" t="str">
        <f t="shared" si="30"/>
        <v>14</v>
      </c>
      <c r="R483" s="135"/>
      <c r="S483" s="135">
        <f t="shared" si="28"/>
        <v>2.8854275252677393E-3</v>
      </c>
      <c r="T483" s="135"/>
      <c r="U483" s="135">
        <f t="shared" si="29"/>
        <v>7442.4120701983329</v>
      </c>
      <c r="V483">
        <v>6947.1300051586995</v>
      </c>
    </row>
    <row r="484" spans="2:22">
      <c r="B484">
        <v>126</v>
      </c>
      <c r="D484" s="136" t="s">
        <v>1337</v>
      </c>
      <c r="E484" s="136"/>
      <c r="F484" s="136"/>
      <c r="G484" s="136" t="s">
        <v>1194</v>
      </c>
      <c r="H484" s="136" t="s">
        <v>1210</v>
      </c>
      <c r="I484" s="136"/>
      <c r="J484" s="137" t="str">
        <f>+VLOOKUP(P484,CATÁLOGO!D:E,2)</f>
        <v>1000 SERVICIOS PERSONALES</v>
      </c>
      <c r="K484" s="137" t="str">
        <f>+VLOOKUP(Q484,CATÁLOGO!G:H,2,FALSE)</f>
        <v>1500 OTRAS PRESTACIONES SOCIALES Y ECONOMICAS</v>
      </c>
      <c r="L484" s="142" t="str">
        <f>+VLOOKUP(O484,CATÁLOGO!J:K,2,FALSE)</f>
        <v>152 INDEMNIZACIONES</v>
      </c>
      <c r="M484" s="143">
        <f t="shared" si="31"/>
        <v>5914.8533127424889</v>
      </c>
      <c r="N484" s="170">
        <v>5914.8533127424889</v>
      </c>
      <c r="O484">
        <v>152</v>
      </c>
      <c r="P484" s="5">
        <v>1</v>
      </c>
      <c r="Q484" s="4" t="str">
        <f t="shared" si="30"/>
        <v>15</v>
      </c>
      <c r="R484" s="135">
        <f>+SUM(M484:M543)</f>
        <v>1097004.0000000002</v>
      </c>
      <c r="S484" s="135">
        <f>+M484/R$484</f>
        <v>5.3918247451627231E-3</v>
      </c>
      <c r="T484" s="171">
        <v>1097004</v>
      </c>
      <c r="U484" s="135">
        <f>+T$484*S484</f>
        <v>5914.853312742488</v>
      </c>
      <c r="V484">
        <v>5521.2285390466268</v>
      </c>
    </row>
    <row r="485" spans="2:22">
      <c r="B485">
        <v>136</v>
      </c>
      <c r="D485" s="136" t="s">
        <v>1338</v>
      </c>
      <c r="E485" s="136"/>
      <c r="F485" s="136"/>
      <c r="G485" s="136" t="s">
        <v>1188</v>
      </c>
      <c r="H485" s="136" t="s">
        <v>1210</v>
      </c>
      <c r="I485" s="136"/>
      <c r="J485" s="137" t="str">
        <f>+VLOOKUP(P485,CATÁLOGO!D:E,2)</f>
        <v>1000 SERVICIOS PERSONALES</v>
      </c>
      <c r="K485" s="137" t="str">
        <f>+VLOOKUP(Q485,CATÁLOGO!G:H,2,FALSE)</f>
        <v>1500 OTRAS PRESTACIONES SOCIALES Y ECONOMICAS</v>
      </c>
      <c r="L485" s="142" t="str">
        <f>+VLOOKUP(O485,CATÁLOGO!J:K,2,FALSE)</f>
        <v>152 INDEMNIZACIONES</v>
      </c>
      <c r="M485" s="143">
        <f t="shared" si="31"/>
        <v>50857.955379632811</v>
      </c>
      <c r="N485" s="170">
        <v>50857.955379632811</v>
      </c>
      <c r="O485">
        <v>152</v>
      </c>
      <c r="P485" s="5">
        <v>1</v>
      </c>
      <c r="Q485" s="4" t="str">
        <f t="shared" si="30"/>
        <v>15</v>
      </c>
      <c r="R485" s="135"/>
      <c r="S485" s="135">
        <f t="shared" ref="S485:S543" si="32">+M485/R$484</f>
        <v>4.6360774782619574E-2</v>
      </c>
      <c r="T485" s="135"/>
      <c r="U485" s="135">
        <f t="shared" ref="U485:U543" si="33">+T$484*S485</f>
        <v>50857.955379632804</v>
      </c>
      <c r="V485">
        <v>47473.433377402427</v>
      </c>
    </row>
    <row r="486" spans="2:22">
      <c r="B486">
        <v>146</v>
      </c>
      <c r="D486" s="136" t="s">
        <v>1339</v>
      </c>
      <c r="E486" s="136"/>
      <c r="F486" s="136"/>
      <c r="G486" s="136" t="s">
        <v>1177</v>
      </c>
      <c r="H486" s="136" t="s">
        <v>1209</v>
      </c>
      <c r="I486" s="136"/>
      <c r="J486" s="137" t="str">
        <f>+VLOOKUP(P486,CATÁLOGO!D:E,2)</f>
        <v>1000 SERVICIOS PERSONALES</v>
      </c>
      <c r="K486" s="137" t="str">
        <f>+VLOOKUP(Q486,CATÁLOGO!G:H,2,FALSE)</f>
        <v>1500 OTRAS PRESTACIONES SOCIALES Y ECONOMICAS</v>
      </c>
      <c r="L486" s="142" t="str">
        <f>+VLOOKUP(O486,CATÁLOGO!J:K,2,FALSE)</f>
        <v>152 INDEMNIZACIONES</v>
      </c>
      <c r="M486" s="143">
        <f t="shared" si="31"/>
        <v>32359.31449017199</v>
      </c>
      <c r="N486" s="170">
        <v>32359.31449017199</v>
      </c>
      <c r="O486">
        <v>152</v>
      </c>
      <c r="P486" s="5">
        <v>1</v>
      </c>
      <c r="Q486" s="4" t="str">
        <f t="shared" si="30"/>
        <v>15</v>
      </c>
      <c r="R486" s="135"/>
      <c r="S486" s="135">
        <f t="shared" si="32"/>
        <v>2.9497900181012997E-2</v>
      </c>
      <c r="T486" s="135"/>
      <c r="U486" s="135">
        <f t="shared" si="33"/>
        <v>32359.314490171982</v>
      </c>
      <c r="V486">
        <v>30205.849785357303</v>
      </c>
    </row>
    <row r="487" spans="2:22">
      <c r="B487">
        <v>156</v>
      </c>
      <c r="D487" s="136" t="s">
        <v>1340</v>
      </c>
      <c r="E487" s="136"/>
      <c r="F487" s="136"/>
      <c r="G487" s="136" t="s">
        <v>1176</v>
      </c>
      <c r="H487" s="136" t="s">
        <v>1209</v>
      </c>
      <c r="I487" s="136"/>
      <c r="J487" s="137" t="str">
        <f>+VLOOKUP(P487,CATÁLOGO!D:E,2)</f>
        <v>1000 SERVICIOS PERSONALES</v>
      </c>
      <c r="K487" s="137" t="str">
        <f>+VLOOKUP(Q487,CATÁLOGO!G:H,2,FALSE)</f>
        <v>1500 OTRAS PRESTACIONES SOCIALES Y ECONOMICAS</v>
      </c>
      <c r="L487" s="142" t="str">
        <f>+VLOOKUP(O487,CATÁLOGO!J:K,2,FALSE)</f>
        <v>152 INDEMNIZACIONES</v>
      </c>
      <c r="M487" s="143">
        <f t="shared" si="31"/>
        <v>17104.355467619444</v>
      </c>
      <c r="N487" s="170">
        <v>17104.355467619444</v>
      </c>
      <c r="O487">
        <v>152</v>
      </c>
      <c r="P487" s="5">
        <v>1</v>
      </c>
      <c r="Q487" s="4" t="str">
        <f t="shared" si="30"/>
        <v>15</v>
      </c>
      <c r="R487" s="135"/>
      <c r="S487" s="135">
        <f t="shared" si="32"/>
        <v>1.5591880674655188E-2</v>
      </c>
      <c r="T487" s="135"/>
      <c r="U487" s="135">
        <f t="shared" si="33"/>
        <v>17104.35546761944</v>
      </c>
      <c r="V487">
        <v>15966.085810846907</v>
      </c>
    </row>
    <row r="488" spans="2:22">
      <c r="B488">
        <v>166</v>
      </c>
      <c r="D488" s="136" t="s">
        <v>1341</v>
      </c>
      <c r="E488" s="136"/>
      <c r="F488" s="136"/>
      <c r="G488" s="136" t="s">
        <v>1181</v>
      </c>
      <c r="H488" s="136" t="s">
        <v>1213</v>
      </c>
      <c r="I488" s="136"/>
      <c r="J488" s="137" t="str">
        <f>+VLOOKUP(P488,CATÁLOGO!D:E,2)</f>
        <v>1000 SERVICIOS PERSONALES</v>
      </c>
      <c r="K488" s="137" t="str">
        <f>+VLOOKUP(Q488,CATÁLOGO!G:H,2,FALSE)</f>
        <v>1500 OTRAS PRESTACIONES SOCIALES Y ECONOMICAS</v>
      </c>
      <c r="L488" s="142" t="str">
        <f>+VLOOKUP(O488,CATÁLOGO!J:K,2,FALSE)</f>
        <v>152 INDEMNIZACIONES</v>
      </c>
      <c r="M488" s="143">
        <f t="shared" si="31"/>
        <v>5646.0827872439831</v>
      </c>
      <c r="N488" s="170">
        <v>5646.0827872439831</v>
      </c>
      <c r="O488">
        <v>152</v>
      </c>
      <c r="P488" s="5">
        <v>1</v>
      </c>
      <c r="Q488" s="4" t="str">
        <f t="shared" si="30"/>
        <v>15</v>
      </c>
      <c r="R488" s="135"/>
      <c r="S488" s="135">
        <f t="shared" si="32"/>
        <v>5.1468206016058119E-3</v>
      </c>
      <c r="T488" s="135"/>
      <c r="U488" s="135">
        <f t="shared" si="33"/>
        <v>5646.0827872439822</v>
      </c>
      <c r="V488">
        <v>5270.3442960443499</v>
      </c>
    </row>
    <row r="489" spans="2:22">
      <c r="B489">
        <v>176</v>
      </c>
      <c r="D489" s="136" t="s">
        <v>1342</v>
      </c>
      <c r="E489" s="136"/>
      <c r="F489" s="136"/>
      <c r="G489" s="136" t="s">
        <v>1194</v>
      </c>
      <c r="H489" s="136" t="s">
        <v>1213</v>
      </c>
      <c r="I489" s="136"/>
      <c r="J489" s="137" t="str">
        <f>+VLOOKUP(P489,CATÁLOGO!D:E,2)</f>
        <v>1000 SERVICIOS PERSONALES</v>
      </c>
      <c r="K489" s="137" t="str">
        <f>+VLOOKUP(Q489,CATÁLOGO!G:H,2,FALSE)</f>
        <v>1500 OTRAS PRESTACIONES SOCIALES Y ECONOMICAS</v>
      </c>
      <c r="L489" s="142" t="str">
        <f>+VLOOKUP(O489,CATÁLOGO!J:K,2,FALSE)</f>
        <v>152 INDEMNIZACIONES</v>
      </c>
      <c r="M489" s="143">
        <f t="shared" si="31"/>
        <v>10045.487266673412</v>
      </c>
      <c r="N489" s="170">
        <v>10045.487266673412</v>
      </c>
      <c r="O489">
        <v>152</v>
      </c>
      <c r="P489" s="5">
        <v>1</v>
      </c>
      <c r="Q489" s="4" t="str">
        <f t="shared" si="30"/>
        <v>15</v>
      </c>
      <c r="R489" s="135"/>
      <c r="S489" s="135">
        <f t="shared" si="32"/>
        <v>9.1572020399865537E-3</v>
      </c>
      <c r="T489" s="135"/>
      <c r="U489" s="135">
        <f t="shared" si="33"/>
        <v>10045.48726667341</v>
      </c>
      <c r="V489">
        <v>9376.974888946228</v>
      </c>
    </row>
    <row r="490" spans="2:22">
      <c r="B490">
        <v>186</v>
      </c>
      <c r="D490" s="136" t="s">
        <v>1343</v>
      </c>
      <c r="E490" s="136"/>
      <c r="F490" s="136"/>
      <c r="G490" s="136" t="s">
        <v>1187</v>
      </c>
      <c r="H490" s="136" t="s">
        <v>1209</v>
      </c>
      <c r="I490" s="136"/>
      <c r="J490" s="137" t="str">
        <f>+VLOOKUP(P490,CATÁLOGO!D:E,2)</f>
        <v>1000 SERVICIOS PERSONALES</v>
      </c>
      <c r="K490" s="137" t="str">
        <f>+VLOOKUP(Q490,CATÁLOGO!G:H,2,FALSE)</f>
        <v>1500 OTRAS PRESTACIONES SOCIALES Y ECONOMICAS</v>
      </c>
      <c r="L490" s="142" t="str">
        <f>+VLOOKUP(O490,CATÁLOGO!J:K,2,FALSE)</f>
        <v>152 INDEMNIZACIONES</v>
      </c>
      <c r="M490" s="143">
        <f t="shared" si="31"/>
        <v>12940.360838555882</v>
      </c>
      <c r="N490" s="170">
        <v>12940.360838555882</v>
      </c>
      <c r="O490">
        <v>152</v>
      </c>
      <c r="P490" s="5">
        <v>1</v>
      </c>
      <c r="Q490" s="4" t="str">
        <f t="shared" si="30"/>
        <v>15</v>
      </c>
      <c r="R490" s="135"/>
      <c r="S490" s="135">
        <f t="shared" si="32"/>
        <v>1.1796092665620071E-2</v>
      </c>
      <c r="T490" s="135"/>
      <c r="U490" s="135">
        <f t="shared" si="33"/>
        <v>12940.36083855588</v>
      </c>
      <c r="V490">
        <v>12079.198889594949</v>
      </c>
    </row>
    <row r="491" spans="2:22">
      <c r="B491">
        <v>196</v>
      </c>
      <c r="D491" s="136" t="s">
        <v>1344</v>
      </c>
      <c r="E491" s="136"/>
      <c r="F491" s="136"/>
      <c r="G491" s="136" t="s">
        <v>1181</v>
      </c>
      <c r="H491" s="136" t="s">
        <v>1210</v>
      </c>
      <c r="I491" s="136"/>
      <c r="J491" s="137" t="str">
        <f>+VLOOKUP(P491,CATÁLOGO!D:E,2)</f>
        <v>1000 SERVICIOS PERSONALES</v>
      </c>
      <c r="K491" s="137" t="str">
        <f>+VLOOKUP(Q491,CATÁLOGO!G:H,2,FALSE)</f>
        <v>1500 OTRAS PRESTACIONES SOCIALES Y ECONOMICAS</v>
      </c>
      <c r="L491" s="142" t="str">
        <f>+VLOOKUP(O491,CATÁLOGO!J:K,2,FALSE)</f>
        <v>152 INDEMNIZACIONES</v>
      </c>
      <c r="M491" s="143">
        <f t="shared" si="31"/>
        <v>15105.597724374462</v>
      </c>
      <c r="N491" s="170">
        <v>15105.597724374462</v>
      </c>
      <c r="O491">
        <v>152</v>
      </c>
      <c r="P491" s="5">
        <v>1</v>
      </c>
      <c r="Q491" s="4" t="str">
        <f t="shared" si="30"/>
        <v>15</v>
      </c>
      <c r="R491" s="135"/>
      <c r="S491" s="135">
        <f t="shared" si="32"/>
        <v>1.3769865674486565E-2</v>
      </c>
      <c r="T491" s="135"/>
      <c r="U491" s="135">
        <f t="shared" si="33"/>
        <v>15105.59772437446</v>
      </c>
      <c r="V491">
        <v>14100.342450674238</v>
      </c>
    </row>
    <row r="492" spans="2:22">
      <c r="B492">
        <v>206</v>
      </c>
      <c r="D492" s="136" t="s">
        <v>1345</v>
      </c>
      <c r="E492" s="136"/>
      <c r="F492" s="136"/>
      <c r="G492" s="136" t="s">
        <v>1181</v>
      </c>
      <c r="H492" s="136" t="s">
        <v>1213</v>
      </c>
      <c r="I492" s="136"/>
      <c r="J492" s="137" t="str">
        <f>+VLOOKUP(P492,CATÁLOGO!D:E,2)</f>
        <v>1000 SERVICIOS PERSONALES</v>
      </c>
      <c r="K492" s="137" t="str">
        <f>+VLOOKUP(Q492,CATÁLOGO!G:H,2,FALSE)</f>
        <v>1500 OTRAS PRESTACIONES SOCIALES Y ECONOMICAS</v>
      </c>
      <c r="L492" s="142" t="str">
        <f>+VLOOKUP(O492,CATÁLOGO!J:K,2,FALSE)</f>
        <v>152 INDEMNIZACIONES</v>
      </c>
      <c r="M492" s="143">
        <f t="shared" si="31"/>
        <v>22291.55490434579</v>
      </c>
      <c r="N492" s="170">
        <v>22291.55490434579</v>
      </c>
      <c r="O492">
        <v>152</v>
      </c>
      <c r="P492" s="5">
        <v>1</v>
      </c>
      <c r="Q492" s="4" t="str">
        <f t="shared" si="30"/>
        <v>15</v>
      </c>
      <c r="R492" s="135"/>
      <c r="S492" s="135">
        <f t="shared" si="32"/>
        <v>2.0320395280551198E-2</v>
      </c>
      <c r="T492" s="135"/>
      <c r="U492" s="135">
        <f t="shared" si="33"/>
        <v>22291.554904345787</v>
      </c>
      <c r="V492">
        <v>20808.084767284421</v>
      </c>
    </row>
    <row r="493" spans="2:22">
      <c r="B493">
        <v>216</v>
      </c>
      <c r="D493" s="136" t="s">
        <v>1346</v>
      </c>
      <c r="E493" s="136"/>
      <c r="F493" s="136"/>
      <c r="G493" s="136" t="s">
        <v>1190</v>
      </c>
      <c r="H493" s="136" t="s">
        <v>1213</v>
      </c>
      <c r="I493" s="136"/>
      <c r="J493" s="137" t="str">
        <f>+VLOOKUP(P493,CATÁLOGO!D:E,2)</f>
        <v>1000 SERVICIOS PERSONALES</v>
      </c>
      <c r="K493" s="137" t="str">
        <f>+VLOOKUP(Q493,CATÁLOGO!G:H,2,FALSE)</f>
        <v>1500 OTRAS PRESTACIONES SOCIALES Y ECONOMICAS</v>
      </c>
      <c r="L493" s="142" t="str">
        <f>+VLOOKUP(O493,CATÁLOGO!J:K,2,FALSE)</f>
        <v>152 INDEMNIZACIONES</v>
      </c>
      <c r="M493" s="143">
        <f t="shared" si="31"/>
        <v>50425.561456849617</v>
      </c>
      <c r="N493" s="170">
        <v>50425.561456849617</v>
      </c>
      <c r="O493">
        <v>152</v>
      </c>
      <c r="P493" s="5">
        <v>1</v>
      </c>
      <c r="Q493" s="4" t="str">
        <f t="shared" si="30"/>
        <v>15</v>
      </c>
      <c r="R493" s="135"/>
      <c r="S493" s="135">
        <f t="shared" si="32"/>
        <v>4.5966615852676571E-2</v>
      </c>
      <c r="T493" s="135"/>
      <c r="U493" s="135">
        <f t="shared" si="33"/>
        <v>50425.561456849609</v>
      </c>
      <c r="V493">
        <v>47069.814633140792</v>
      </c>
    </row>
    <row r="494" spans="2:22">
      <c r="B494">
        <v>226</v>
      </c>
      <c r="D494" s="136" t="s">
        <v>1347</v>
      </c>
      <c r="E494" s="136"/>
      <c r="F494" s="136"/>
      <c r="G494" s="136" t="s">
        <v>1185</v>
      </c>
      <c r="H494" s="136" t="s">
        <v>1210</v>
      </c>
      <c r="I494" s="136"/>
      <c r="J494" s="137" t="str">
        <f>+VLOOKUP(P494,CATÁLOGO!D:E,2)</f>
        <v>1000 SERVICIOS PERSONALES</v>
      </c>
      <c r="K494" s="137" t="str">
        <f>+VLOOKUP(Q494,CATÁLOGO!G:H,2,FALSE)</f>
        <v>1500 OTRAS PRESTACIONES SOCIALES Y ECONOMICAS</v>
      </c>
      <c r="L494" s="142" t="str">
        <f>+VLOOKUP(O494,CATÁLOGO!J:K,2,FALSE)</f>
        <v>152 INDEMNIZACIONES</v>
      </c>
      <c r="M494" s="143">
        <f t="shared" si="31"/>
        <v>11539.370442695574</v>
      </c>
      <c r="N494" s="170">
        <v>11539.370442695574</v>
      </c>
      <c r="O494">
        <v>152</v>
      </c>
      <c r="P494" s="5">
        <v>1</v>
      </c>
      <c r="Q494" s="4" t="str">
        <f t="shared" si="30"/>
        <v>15</v>
      </c>
      <c r="R494" s="135"/>
      <c r="S494" s="135">
        <f t="shared" si="32"/>
        <v>1.0518986660664474E-2</v>
      </c>
      <c r="T494" s="135"/>
      <c r="U494" s="135">
        <f t="shared" si="33"/>
        <v>11539.37044269557</v>
      </c>
      <c r="V494">
        <v>10771.44234052042</v>
      </c>
    </row>
    <row r="495" spans="2:22">
      <c r="B495">
        <v>236</v>
      </c>
      <c r="D495" s="136" t="s">
        <v>1348</v>
      </c>
      <c r="E495" s="136"/>
      <c r="F495" s="136"/>
      <c r="G495" s="136" t="s">
        <v>1195</v>
      </c>
      <c r="H495" s="136" t="s">
        <v>1214</v>
      </c>
      <c r="I495" s="136"/>
      <c r="J495" s="137" t="str">
        <f>+VLOOKUP(P495,CATÁLOGO!D:E,2)</f>
        <v>1000 SERVICIOS PERSONALES</v>
      </c>
      <c r="K495" s="137" t="str">
        <f>+VLOOKUP(Q495,CATÁLOGO!G:H,2,FALSE)</f>
        <v>1500 OTRAS PRESTACIONES SOCIALES Y ECONOMICAS</v>
      </c>
      <c r="L495" s="142" t="str">
        <f>+VLOOKUP(O495,CATÁLOGO!J:K,2,FALSE)</f>
        <v>152 INDEMNIZACIONES</v>
      </c>
      <c r="M495" s="143">
        <f t="shared" si="31"/>
        <v>28543.04322233452</v>
      </c>
      <c r="N495" s="170">
        <v>28543.04322233452</v>
      </c>
      <c r="O495">
        <v>152</v>
      </c>
      <c r="P495" s="5">
        <v>1</v>
      </c>
      <c r="Q495" s="4" t="str">
        <f t="shared" si="30"/>
        <v>15</v>
      </c>
      <c r="R495" s="135"/>
      <c r="S495" s="135">
        <f t="shared" si="32"/>
        <v>2.6019087644470314E-2</v>
      </c>
      <c r="T495" s="135"/>
      <c r="U495" s="135">
        <f t="shared" si="33"/>
        <v>28543.043222334512</v>
      </c>
      <c r="V495">
        <v>26643.545747937595</v>
      </c>
    </row>
    <row r="496" spans="2:22">
      <c r="B496">
        <v>246</v>
      </c>
      <c r="D496" s="136" t="s">
        <v>1349</v>
      </c>
      <c r="E496" s="136"/>
      <c r="F496" s="136"/>
      <c r="G496" s="136" t="s">
        <v>1178</v>
      </c>
      <c r="H496" s="136" t="s">
        <v>1211</v>
      </c>
      <c r="I496" s="136"/>
      <c r="J496" s="137" t="str">
        <f>+VLOOKUP(P496,CATÁLOGO!D:E,2)</f>
        <v>1000 SERVICIOS PERSONALES</v>
      </c>
      <c r="K496" s="137" t="str">
        <f>+VLOOKUP(Q496,CATÁLOGO!G:H,2,FALSE)</f>
        <v>1500 OTRAS PRESTACIONES SOCIALES Y ECONOMICAS</v>
      </c>
      <c r="L496" s="142" t="str">
        <f>+VLOOKUP(O496,CATÁLOGO!J:K,2,FALSE)</f>
        <v>152 INDEMNIZACIONES</v>
      </c>
      <c r="M496" s="143">
        <f t="shared" si="31"/>
        <v>12288.901738588736</v>
      </c>
      <c r="N496" s="170">
        <v>12288.901738588736</v>
      </c>
      <c r="O496">
        <v>152</v>
      </c>
      <c r="P496" s="5">
        <v>1</v>
      </c>
      <c r="Q496" s="4" t="str">
        <f t="shared" si="30"/>
        <v>15</v>
      </c>
      <c r="R496" s="135"/>
      <c r="S496" s="135">
        <f t="shared" si="32"/>
        <v>1.1202239680610767E-2</v>
      </c>
      <c r="T496" s="135"/>
      <c r="U496" s="135">
        <f t="shared" si="33"/>
        <v>12288.901738588733</v>
      </c>
      <c r="V496">
        <v>11471.093432945423</v>
      </c>
    </row>
    <row r="497" spans="2:22">
      <c r="B497">
        <v>256</v>
      </c>
      <c r="D497" s="136" t="s">
        <v>1350</v>
      </c>
      <c r="E497" s="136"/>
      <c r="F497" s="136"/>
      <c r="G497" s="136" t="s">
        <v>1177</v>
      </c>
      <c r="H497" s="136" t="s">
        <v>1209</v>
      </c>
      <c r="I497" s="136"/>
      <c r="J497" s="137" t="str">
        <f>+VLOOKUP(P497,CATÁLOGO!D:E,2)</f>
        <v>1000 SERVICIOS PERSONALES</v>
      </c>
      <c r="K497" s="137" t="str">
        <f>+VLOOKUP(Q497,CATÁLOGO!G:H,2,FALSE)</f>
        <v>1500 OTRAS PRESTACIONES SOCIALES Y ECONOMICAS</v>
      </c>
      <c r="L497" s="142" t="str">
        <f>+VLOOKUP(O497,CATÁLOGO!J:K,2,FALSE)</f>
        <v>152 INDEMNIZACIONES</v>
      </c>
      <c r="M497" s="143">
        <f t="shared" si="31"/>
        <v>16812.327453195998</v>
      </c>
      <c r="N497" s="170">
        <v>16812.327453195998</v>
      </c>
      <c r="O497">
        <v>152</v>
      </c>
      <c r="P497" s="5">
        <v>1</v>
      </c>
      <c r="Q497" s="4" t="str">
        <f t="shared" si="30"/>
        <v>15</v>
      </c>
      <c r="R497" s="135"/>
      <c r="S497" s="135">
        <f t="shared" si="32"/>
        <v>1.5325675615764386E-2</v>
      </c>
      <c r="T497" s="135"/>
      <c r="U497" s="135">
        <f t="shared" si="33"/>
        <v>16812.327453195994</v>
      </c>
      <c r="V497">
        <v>15693.491830542727</v>
      </c>
    </row>
    <row r="498" spans="2:22">
      <c r="B498">
        <v>266</v>
      </c>
      <c r="D498" s="136" t="s">
        <v>1351</v>
      </c>
      <c r="E498" s="136"/>
      <c r="F498" s="136"/>
      <c r="G498" s="136" t="s">
        <v>1194</v>
      </c>
      <c r="H498" s="136" t="s">
        <v>1210</v>
      </c>
      <c r="I498" s="136"/>
      <c r="J498" s="137" t="str">
        <f>+VLOOKUP(P498,CATÁLOGO!D:E,2)</f>
        <v>1000 SERVICIOS PERSONALES</v>
      </c>
      <c r="K498" s="137" t="str">
        <f>+VLOOKUP(Q498,CATÁLOGO!G:H,2,FALSE)</f>
        <v>1500 OTRAS PRESTACIONES SOCIALES Y ECONOMICAS</v>
      </c>
      <c r="L498" s="142" t="str">
        <f>+VLOOKUP(O498,CATÁLOGO!J:K,2,FALSE)</f>
        <v>152 INDEMNIZACIONES</v>
      </c>
      <c r="M498" s="143">
        <f t="shared" si="31"/>
        <v>4391.9367262831111</v>
      </c>
      <c r="N498" s="170">
        <v>4391.9367262831111</v>
      </c>
      <c r="O498">
        <v>152</v>
      </c>
      <c r="P498" s="5">
        <v>1</v>
      </c>
      <c r="Q498" s="4" t="str">
        <f t="shared" si="30"/>
        <v>15</v>
      </c>
      <c r="R498" s="135"/>
      <c r="S498" s="135">
        <f t="shared" si="32"/>
        <v>4.0035740309817556E-3</v>
      </c>
      <c r="T498" s="135"/>
      <c r="U498" s="135">
        <f t="shared" si="33"/>
        <v>4391.9367262831101</v>
      </c>
      <c r="V498">
        <v>4099.6598077253166</v>
      </c>
    </row>
    <row r="499" spans="2:22">
      <c r="B499">
        <v>276</v>
      </c>
      <c r="D499" s="136" t="s">
        <v>1352</v>
      </c>
      <c r="E499" s="136"/>
      <c r="F499" s="136"/>
      <c r="G499" s="136" t="s">
        <v>1194</v>
      </c>
      <c r="H499" s="136" t="s">
        <v>1210</v>
      </c>
      <c r="I499" s="136"/>
      <c r="J499" s="137" t="str">
        <f>+VLOOKUP(P499,CATÁLOGO!D:E,2)</f>
        <v>1000 SERVICIOS PERSONALES</v>
      </c>
      <c r="K499" s="137" t="str">
        <f>+VLOOKUP(Q499,CATÁLOGO!G:H,2,FALSE)</f>
        <v>1500 OTRAS PRESTACIONES SOCIALES Y ECONOMICAS</v>
      </c>
      <c r="L499" s="142" t="str">
        <f>+VLOOKUP(O499,CATÁLOGO!J:K,2,FALSE)</f>
        <v>152 INDEMNIZACIONES</v>
      </c>
      <c r="M499" s="143">
        <f t="shared" si="31"/>
        <v>4639.931393042234</v>
      </c>
      <c r="N499" s="170">
        <v>4639.931393042234</v>
      </c>
      <c r="O499">
        <v>152</v>
      </c>
      <c r="P499" s="5">
        <v>1</v>
      </c>
      <c r="Q499" s="4" t="str">
        <f t="shared" si="30"/>
        <v>15</v>
      </c>
      <c r="R499" s="135"/>
      <c r="S499" s="135">
        <f t="shared" si="32"/>
        <v>4.2296394480259257E-3</v>
      </c>
      <c r="T499" s="135"/>
      <c r="U499" s="135">
        <f t="shared" si="33"/>
        <v>4639.9313930422322</v>
      </c>
      <c r="V499">
        <v>4331.1507947785476</v>
      </c>
    </row>
    <row r="500" spans="2:22">
      <c r="B500">
        <v>286</v>
      </c>
      <c r="D500" s="136" t="s">
        <v>1353</v>
      </c>
      <c r="E500" s="136"/>
      <c r="F500" s="136"/>
      <c r="G500" s="136" t="s">
        <v>1194</v>
      </c>
      <c r="H500" s="136" t="s">
        <v>1210</v>
      </c>
      <c r="I500" s="136"/>
      <c r="J500" s="137" t="str">
        <f>+VLOOKUP(P500,CATÁLOGO!D:E,2)</f>
        <v>1000 SERVICIOS PERSONALES</v>
      </c>
      <c r="K500" s="137" t="str">
        <f>+VLOOKUP(Q500,CATÁLOGO!G:H,2,FALSE)</f>
        <v>1500 OTRAS PRESTACIONES SOCIALES Y ECONOMICAS</v>
      </c>
      <c r="L500" s="142" t="str">
        <f>+VLOOKUP(O500,CATÁLOGO!J:K,2,FALSE)</f>
        <v>152 INDEMNIZACIONES</v>
      </c>
      <c r="M500" s="143">
        <f t="shared" si="31"/>
        <v>6023.1014394796293</v>
      </c>
      <c r="N500" s="170">
        <v>6023.1014394796293</v>
      </c>
      <c r="O500">
        <v>152</v>
      </c>
      <c r="P500" s="5">
        <v>1</v>
      </c>
      <c r="Q500" s="4" t="str">
        <f t="shared" si="30"/>
        <v>15</v>
      </c>
      <c r="R500" s="135"/>
      <c r="S500" s="135">
        <f t="shared" si="32"/>
        <v>5.4905008910447256E-3</v>
      </c>
      <c r="T500" s="135"/>
      <c r="U500" s="135">
        <f t="shared" si="33"/>
        <v>6023.1014394796284</v>
      </c>
      <c r="V500">
        <v>5622.2729124297975</v>
      </c>
    </row>
    <row r="501" spans="2:22">
      <c r="B501">
        <v>296</v>
      </c>
      <c r="D501" s="136" t="s">
        <v>1354</v>
      </c>
      <c r="E501" s="136"/>
      <c r="F501" s="136"/>
      <c r="G501" s="136" t="s">
        <v>1194</v>
      </c>
      <c r="H501" s="136" t="s">
        <v>1210</v>
      </c>
      <c r="I501" s="136"/>
      <c r="J501" s="137" t="str">
        <f>+VLOOKUP(P501,CATÁLOGO!D:E,2)</f>
        <v>1000 SERVICIOS PERSONALES</v>
      </c>
      <c r="K501" s="137" t="str">
        <f>+VLOOKUP(Q501,CATÁLOGO!G:H,2,FALSE)</f>
        <v>1500 OTRAS PRESTACIONES SOCIALES Y ECONOMICAS</v>
      </c>
      <c r="L501" s="142" t="str">
        <f>+VLOOKUP(O501,CATÁLOGO!J:K,2,FALSE)</f>
        <v>152 INDEMNIZACIONES</v>
      </c>
      <c r="M501" s="143">
        <f t="shared" si="31"/>
        <v>8850.222766145378</v>
      </c>
      <c r="N501" s="170">
        <v>8850.222766145378</v>
      </c>
      <c r="O501">
        <v>152</v>
      </c>
      <c r="P501" s="5">
        <v>1</v>
      </c>
      <c r="Q501" s="4" t="str">
        <f t="shared" si="30"/>
        <v>15</v>
      </c>
      <c r="R501" s="135"/>
      <c r="S501" s="135">
        <f t="shared" si="32"/>
        <v>8.0676303515259534E-3</v>
      </c>
      <c r="T501" s="135"/>
      <c r="U501" s="135">
        <f t="shared" si="33"/>
        <v>8850.2227661453762</v>
      </c>
      <c r="V501">
        <v>8261.2534799625737</v>
      </c>
    </row>
    <row r="502" spans="2:22">
      <c r="B502">
        <v>306</v>
      </c>
      <c r="D502" s="136" t="s">
        <v>1355</v>
      </c>
      <c r="E502" s="136"/>
      <c r="F502" s="136"/>
      <c r="G502" s="136" t="s">
        <v>1194</v>
      </c>
      <c r="H502" s="136" t="s">
        <v>1210</v>
      </c>
      <c r="I502" s="136"/>
      <c r="J502" s="137" t="str">
        <f>+VLOOKUP(P502,CATÁLOGO!D:E,2)</f>
        <v>1000 SERVICIOS PERSONALES</v>
      </c>
      <c r="K502" s="137" t="str">
        <f>+VLOOKUP(Q502,CATÁLOGO!G:H,2,FALSE)</f>
        <v>1500 OTRAS PRESTACIONES SOCIALES Y ECONOMICAS</v>
      </c>
      <c r="L502" s="142" t="str">
        <f>+VLOOKUP(O502,CATÁLOGO!J:K,2,FALSE)</f>
        <v>152 INDEMNIZACIONES</v>
      </c>
      <c r="M502" s="143">
        <f t="shared" si="31"/>
        <v>6430.0825546591441</v>
      </c>
      <c r="N502" s="170">
        <v>6430.0825546591441</v>
      </c>
      <c r="O502">
        <v>152</v>
      </c>
      <c r="P502" s="5">
        <v>1</v>
      </c>
      <c r="Q502" s="4" t="str">
        <f t="shared" si="30"/>
        <v>15</v>
      </c>
      <c r="R502" s="135"/>
      <c r="S502" s="135">
        <f t="shared" si="32"/>
        <v>5.8614941738217392E-3</v>
      </c>
      <c r="T502" s="135"/>
      <c r="U502" s="135">
        <f t="shared" si="33"/>
        <v>6430.0825546591432</v>
      </c>
      <c r="V502">
        <v>6002.1700339934587</v>
      </c>
    </row>
    <row r="503" spans="2:22">
      <c r="B503">
        <v>316</v>
      </c>
      <c r="D503" s="136" t="s">
        <v>1356</v>
      </c>
      <c r="E503" s="136"/>
      <c r="F503" s="136"/>
      <c r="G503" s="136" t="s">
        <v>1183</v>
      </c>
      <c r="H503" s="136" t="s">
        <v>1210</v>
      </c>
      <c r="I503" s="136"/>
      <c r="J503" s="137" t="str">
        <f>+VLOOKUP(P503,CATÁLOGO!D:E,2)</f>
        <v>1000 SERVICIOS PERSONALES</v>
      </c>
      <c r="K503" s="137" t="str">
        <f>+VLOOKUP(Q503,CATÁLOGO!G:H,2,FALSE)</f>
        <v>1500 OTRAS PRESTACIONES SOCIALES Y ECONOMICAS</v>
      </c>
      <c r="L503" s="142" t="str">
        <f>+VLOOKUP(O503,CATÁLOGO!J:K,2,FALSE)</f>
        <v>152 INDEMNIZACIONES</v>
      </c>
      <c r="M503" s="143">
        <f t="shared" si="31"/>
        <v>89271.632783003806</v>
      </c>
      <c r="N503" s="170">
        <v>89271.632783003806</v>
      </c>
      <c r="O503">
        <v>152</v>
      </c>
      <c r="P503" s="5">
        <v>1</v>
      </c>
      <c r="Q503" s="4" t="str">
        <f t="shared" si="30"/>
        <v>15</v>
      </c>
      <c r="R503" s="135"/>
      <c r="S503" s="135">
        <f t="shared" si="32"/>
        <v>8.1377672992080055E-2</v>
      </c>
      <c r="T503" s="135"/>
      <c r="U503" s="135">
        <f t="shared" si="33"/>
        <v>89271.632783003792</v>
      </c>
      <c r="V503">
        <v>83330.737143889957</v>
      </c>
    </row>
    <row r="504" spans="2:22">
      <c r="B504">
        <v>326</v>
      </c>
      <c r="D504" s="136" t="s">
        <v>1357</v>
      </c>
      <c r="E504" s="136"/>
      <c r="F504" s="136"/>
      <c r="G504" s="136" t="s">
        <v>1194</v>
      </c>
      <c r="H504" s="136" t="s">
        <v>1210</v>
      </c>
      <c r="I504" s="136"/>
      <c r="J504" s="137" t="str">
        <f>+VLOOKUP(P504,CATÁLOGO!D:E,2)</f>
        <v>1000 SERVICIOS PERSONALES</v>
      </c>
      <c r="K504" s="137" t="str">
        <f>+VLOOKUP(Q504,CATÁLOGO!G:H,2,FALSE)</f>
        <v>1500 OTRAS PRESTACIONES SOCIALES Y ECONOMICAS</v>
      </c>
      <c r="L504" s="142" t="str">
        <f>+VLOOKUP(O504,CATÁLOGO!J:K,2,FALSE)</f>
        <v>152 INDEMNIZACIONES</v>
      </c>
      <c r="M504" s="143">
        <f t="shared" si="31"/>
        <v>41378.485558573077</v>
      </c>
      <c r="N504" s="170">
        <v>41378.485558573077</v>
      </c>
      <c r="O504">
        <v>152</v>
      </c>
      <c r="P504" s="5">
        <v>1</v>
      </c>
      <c r="Q504" s="4" t="str">
        <f t="shared" si="30"/>
        <v>15</v>
      </c>
      <c r="R504" s="135"/>
      <c r="S504" s="135">
        <f t="shared" si="32"/>
        <v>3.7719539362274949E-2</v>
      </c>
      <c r="T504" s="135"/>
      <c r="U504" s="135">
        <f t="shared" si="33"/>
        <v>41378.485558573069</v>
      </c>
      <c r="V504">
        <v>38624.808306969535</v>
      </c>
    </row>
    <row r="505" spans="2:22">
      <c r="B505">
        <v>336</v>
      </c>
      <c r="D505" s="136" t="s">
        <v>1358</v>
      </c>
      <c r="E505" s="136"/>
      <c r="F505" s="136"/>
      <c r="G505" s="136" t="s">
        <v>1194</v>
      </c>
      <c r="H505" s="136" t="s">
        <v>1210</v>
      </c>
      <c r="I505" s="136"/>
      <c r="J505" s="137" t="str">
        <f>+VLOOKUP(P505,CATÁLOGO!D:E,2)</f>
        <v>1000 SERVICIOS PERSONALES</v>
      </c>
      <c r="K505" s="137" t="str">
        <f>+VLOOKUP(Q505,CATÁLOGO!G:H,2,FALSE)</f>
        <v>1500 OTRAS PRESTACIONES SOCIALES Y ECONOMICAS</v>
      </c>
      <c r="L505" s="142" t="str">
        <f>+VLOOKUP(O505,CATÁLOGO!J:K,2,FALSE)</f>
        <v>152 INDEMNIZACIONES</v>
      </c>
      <c r="M505" s="143">
        <f t="shared" si="31"/>
        <v>25628.919349967433</v>
      </c>
      <c r="N505" s="170">
        <v>25628.919349967433</v>
      </c>
      <c r="O505">
        <v>152</v>
      </c>
      <c r="P505" s="5">
        <v>1</v>
      </c>
      <c r="Q505" s="4" t="str">
        <f t="shared" si="30"/>
        <v>15</v>
      </c>
      <c r="R505" s="135"/>
      <c r="S505" s="135">
        <f t="shared" si="32"/>
        <v>2.3362648951113604E-2</v>
      </c>
      <c r="T505" s="135"/>
      <c r="U505" s="135">
        <f t="shared" si="33"/>
        <v>25628.919349967429</v>
      </c>
      <c r="V505">
        <v>23923.352525940325</v>
      </c>
    </row>
    <row r="506" spans="2:22">
      <c r="B506">
        <v>346</v>
      </c>
      <c r="D506" s="136" t="s">
        <v>1359</v>
      </c>
      <c r="E506" s="136"/>
      <c r="F506" s="136"/>
      <c r="G506" s="136" t="s">
        <v>1194</v>
      </c>
      <c r="H506" s="136" t="s">
        <v>1210</v>
      </c>
      <c r="I506" s="136"/>
      <c r="J506" s="137" t="str">
        <f>+VLOOKUP(P506,CATÁLOGO!D:E,2)</f>
        <v>1000 SERVICIOS PERSONALES</v>
      </c>
      <c r="K506" s="137" t="str">
        <f>+VLOOKUP(Q506,CATÁLOGO!G:H,2,FALSE)</f>
        <v>1500 OTRAS PRESTACIONES SOCIALES Y ECONOMICAS</v>
      </c>
      <c r="L506" s="142" t="str">
        <f>+VLOOKUP(O506,CATÁLOGO!J:K,2,FALSE)</f>
        <v>152 INDEMNIZACIONES</v>
      </c>
      <c r="M506" s="143">
        <f t="shared" si="31"/>
        <v>7698.338990268041</v>
      </c>
      <c r="N506" s="170">
        <v>7698.338990268041</v>
      </c>
      <c r="O506">
        <v>152</v>
      </c>
      <c r="P506" s="5">
        <v>1</v>
      </c>
      <c r="Q506" s="4" t="str">
        <f t="shared" si="30"/>
        <v>15</v>
      </c>
      <c r="R506" s="135"/>
      <c r="S506" s="135">
        <f t="shared" si="32"/>
        <v>7.0176033909338884E-3</v>
      </c>
      <c r="T506" s="135"/>
      <c r="U506" s="135">
        <f t="shared" si="33"/>
        <v>7698.3389902680392</v>
      </c>
      <c r="V506">
        <v>7186.0258723163006</v>
      </c>
    </row>
    <row r="507" spans="2:22">
      <c r="B507">
        <v>356</v>
      </c>
      <c r="D507" s="136" t="s">
        <v>1360</v>
      </c>
      <c r="E507" s="136"/>
      <c r="F507" s="136"/>
      <c r="G507" s="136" t="s">
        <v>1179</v>
      </c>
      <c r="H507" s="136" t="s">
        <v>1210</v>
      </c>
      <c r="I507" s="136"/>
      <c r="J507" s="137" t="str">
        <f>+VLOOKUP(P507,CATÁLOGO!D:E,2)</f>
        <v>1000 SERVICIOS PERSONALES</v>
      </c>
      <c r="K507" s="137" t="str">
        <f>+VLOOKUP(Q507,CATÁLOGO!G:H,2,FALSE)</f>
        <v>1500 OTRAS PRESTACIONES SOCIALES Y ECONOMICAS</v>
      </c>
      <c r="L507" s="142" t="str">
        <f>+VLOOKUP(O507,CATÁLOGO!J:K,2,FALSE)</f>
        <v>152 INDEMNIZACIONES</v>
      </c>
      <c r="M507" s="143">
        <f t="shared" si="31"/>
        <v>240497.93839805201</v>
      </c>
      <c r="N507" s="170">
        <v>240497.93839805201</v>
      </c>
      <c r="O507">
        <v>152</v>
      </c>
      <c r="P507" s="5">
        <v>1</v>
      </c>
      <c r="Q507" s="4" t="str">
        <f t="shared" si="30"/>
        <v>15</v>
      </c>
      <c r="R507" s="135"/>
      <c r="S507" s="135">
        <f t="shared" si="32"/>
        <v>0.21923159660133595</v>
      </c>
      <c r="T507" s="135"/>
      <c r="U507" s="135">
        <f t="shared" si="33"/>
        <v>240497.93839805195</v>
      </c>
      <c r="V507">
        <v>224493.15491976799</v>
      </c>
    </row>
    <row r="508" spans="2:22">
      <c r="B508">
        <v>366</v>
      </c>
      <c r="D508" s="136" t="s">
        <v>1361</v>
      </c>
      <c r="E508" s="136"/>
      <c r="F508" s="136"/>
      <c r="G508" s="136" t="s">
        <v>1182</v>
      </c>
      <c r="H508" s="136" t="s">
        <v>1210</v>
      </c>
      <c r="I508" s="136"/>
      <c r="J508" s="137" t="str">
        <f>+VLOOKUP(P508,CATÁLOGO!D:E,2)</f>
        <v>1000 SERVICIOS PERSONALES</v>
      </c>
      <c r="K508" s="137" t="str">
        <f>+VLOOKUP(Q508,CATÁLOGO!G:H,2,FALSE)</f>
        <v>1500 OTRAS PRESTACIONES SOCIALES Y ECONOMICAS</v>
      </c>
      <c r="L508" s="142" t="str">
        <f>+VLOOKUP(O508,CATÁLOGO!J:K,2,FALSE)</f>
        <v>152 INDEMNIZACIONES</v>
      </c>
      <c r="M508" s="143">
        <f t="shared" si="31"/>
        <v>22605.576730011744</v>
      </c>
      <c r="N508" s="170">
        <v>22605.576730011744</v>
      </c>
      <c r="O508">
        <v>152</v>
      </c>
      <c r="P508" s="5">
        <v>1</v>
      </c>
      <c r="Q508" s="4" t="str">
        <f t="shared" si="30"/>
        <v>15</v>
      </c>
      <c r="R508" s="135"/>
      <c r="S508" s="135">
        <f t="shared" si="32"/>
        <v>2.0606649319429772E-2</v>
      </c>
      <c r="T508" s="135"/>
      <c r="U508" s="135">
        <f t="shared" si="33"/>
        <v>22605.576730011737</v>
      </c>
      <c r="V508">
        <v>21101.208903096085</v>
      </c>
    </row>
    <row r="509" spans="2:22">
      <c r="B509">
        <v>377</v>
      </c>
      <c r="D509" s="136" t="s">
        <v>1363</v>
      </c>
      <c r="E509" s="136"/>
      <c r="F509" s="136"/>
      <c r="G509" s="136" t="s">
        <v>1196</v>
      </c>
      <c r="H509" s="136" t="s">
        <v>1210</v>
      </c>
      <c r="I509" s="136"/>
      <c r="J509" s="137" t="str">
        <f>+VLOOKUP(P509,CATÁLOGO!D:E,2)</f>
        <v>1000 SERVICIOS PERSONALES</v>
      </c>
      <c r="K509" s="137" t="str">
        <f>+VLOOKUP(Q509,CATÁLOGO!G:H,2,FALSE)</f>
        <v>1500 OTRAS PRESTACIONES SOCIALES Y ECONOMICAS</v>
      </c>
      <c r="L509" s="142" t="str">
        <f>+VLOOKUP(O509,CATÁLOGO!J:K,2,FALSE)</f>
        <v>152 INDEMNIZACIONES</v>
      </c>
      <c r="M509" s="143">
        <f t="shared" si="31"/>
        <v>22897.519529328314</v>
      </c>
      <c r="N509" s="170">
        <v>22897.519529328314</v>
      </c>
      <c r="O509">
        <v>152</v>
      </c>
      <c r="P509" s="5">
        <v>1</v>
      </c>
      <c r="Q509" s="4" t="str">
        <f t="shared" si="30"/>
        <v>15</v>
      </c>
      <c r="R509" s="135"/>
      <c r="S509" s="135">
        <f t="shared" si="32"/>
        <v>2.087277669846993E-2</v>
      </c>
      <c r="T509" s="135"/>
      <c r="U509" s="135">
        <f t="shared" si="33"/>
        <v>22897.519529328307</v>
      </c>
      <c r="V509">
        <v>21373.723339233205</v>
      </c>
    </row>
    <row r="510" spans="2:22">
      <c r="B510">
        <v>387</v>
      </c>
      <c r="D510" s="136" t="s">
        <v>1364</v>
      </c>
      <c r="E510" s="136"/>
      <c r="F510" s="136"/>
      <c r="G510" s="136" t="s">
        <v>1180</v>
      </c>
      <c r="H510" s="136" t="s">
        <v>1210</v>
      </c>
      <c r="I510" s="136"/>
      <c r="J510" s="137" t="str">
        <f>+VLOOKUP(P510,CATÁLOGO!D:E,2)</f>
        <v>1000 SERVICIOS PERSONALES</v>
      </c>
      <c r="K510" s="137" t="str">
        <f>+VLOOKUP(Q510,CATÁLOGO!G:H,2,FALSE)</f>
        <v>1500 OTRAS PRESTACIONES SOCIALES Y ECONOMICAS</v>
      </c>
      <c r="L510" s="142" t="str">
        <f>+VLOOKUP(O510,CATÁLOGO!J:K,2,FALSE)</f>
        <v>152 INDEMNIZACIONES</v>
      </c>
      <c r="M510" s="143">
        <f t="shared" si="31"/>
        <v>20730.522224106749</v>
      </c>
      <c r="N510" s="170">
        <v>20730.522224106749</v>
      </c>
      <c r="O510">
        <v>152</v>
      </c>
      <c r="P510" s="5">
        <v>1</v>
      </c>
      <c r="Q510" s="4" t="str">
        <f t="shared" si="30"/>
        <v>15</v>
      </c>
      <c r="R510" s="135"/>
      <c r="S510" s="135">
        <f t="shared" si="32"/>
        <v>1.8897398937566996E-2</v>
      </c>
      <c r="T510" s="135"/>
      <c r="U510" s="135">
        <f t="shared" si="33"/>
        <v>20730.522224106746</v>
      </c>
      <c r="V510">
        <v>19350.936512068598</v>
      </c>
    </row>
    <row r="511" spans="2:22">
      <c r="B511">
        <v>397</v>
      </c>
      <c r="D511" s="136" t="s">
        <v>1365</v>
      </c>
      <c r="E511" s="136"/>
      <c r="F511" s="136"/>
      <c r="G511" s="136" t="s">
        <v>1194</v>
      </c>
      <c r="H511" s="136" t="s">
        <v>1210</v>
      </c>
      <c r="I511" s="136"/>
      <c r="J511" s="137" t="str">
        <f>+VLOOKUP(P511,CATÁLOGO!D:E,2)</f>
        <v>1000 SERVICIOS PERSONALES</v>
      </c>
      <c r="K511" s="137" t="str">
        <f>+VLOOKUP(Q511,CATÁLOGO!G:H,2,FALSE)</f>
        <v>1500 OTRAS PRESTACIONES SOCIALES Y ECONOMICAS</v>
      </c>
      <c r="L511" s="142" t="str">
        <f>+VLOOKUP(O511,CATÁLOGO!J:K,2,FALSE)</f>
        <v>152 INDEMNIZACIONES</v>
      </c>
      <c r="M511" s="143">
        <f t="shared" si="31"/>
        <v>13229.68898898348</v>
      </c>
      <c r="N511" s="170">
        <v>13229.68898898348</v>
      </c>
      <c r="O511">
        <v>152</v>
      </c>
      <c r="P511" s="5">
        <v>1</v>
      </c>
      <c r="Q511" s="4" t="str">
        <f t="shared" si="30"/>
        <v>15</v>
      </c>
      <c r="R511" s="135"/>
      <c r="S511" s="135">
        <f t="shared" si="32"/>
        <v>1.2059836599486855E-2</v>
      </c>
      <c r="T511" s="135"/>
      <c r="U511" s="135">
        <f t="shared" si="33"/>
        <v>13229.688988983478</v>
      </c>
      <c r="V511">
        <v>12349.272677874536</v>
      </c>
    </row>
    <row r="512" spans="2:22">
      <c r="B512">
        <v>407</v>
      </c>
      <c r="D512" s="136" t="s">
        <v>1366</v>
      </c>
      <c r="E512" s="136"/>
      <c r="F512" s="136"/>
      <c r="G512" s="136" t="s">
        <v>1184</v>
      </c>
      <c r="H512" s="136" t="s">
        <v>1217</v>
      </c>
      <c r="I512" s="136"/>
      <c r="J512" s="137" t="str">
        <f>+VLOOKUP(P512,CATÁLOGO!D:E,2)</f>
        <v>1000 SERVICIOS PERSONALES</v>
      </c>
      <c r="K512" s="137" t="str">
        <f>+VLOOKUP(Q512,CATÁLOGO!G:H,2,FALSE)</f>
        <v>1500 OTRAS PRESTACIONES SOCIALES Y ECONOMICAS</v>
      </c>
      <c r="L512" s="142" t="str">
        <f>+VLOOKUP(O512,CATÁLOGO!J:K,2,FALSE)</f>
        <v>152 INDEMNIZACIONES</v>
      </c>
      <c r="M512" s="143">
        <f t="shared" si="31"/>
        <v>8373.8183582875135</v>
      </c>
      <c r="N512" s="170">
        <v>8373.8183582875135</v>
      </c>
      <c r="O512">
        <v>152</v>
      </c>
      <c r="P512" s="5">
        <v>1</v>
      </c>
      <c r="Q512" s="4" t="str">
        <f t="shared" si="30"/>
        <v>15</v>
      </c>
      <c r="R512" s="135"/>
      <c r="S512" s="135">
        <f t="shared" si="32"/>
        <v>7.6333526206718589E-3</v>
      </c>
      <c r="T512" s="135"/>
      <c r="U512" s="135">
        <f t="shared" si="33"/>
        <v>8373.8183582875117</v>
      </c>
      <c r="V512">
        <v>7816.553083567981</v>
      </c>
    </row>
    <row r="513" spans="2:22">
      <c r="B513">
        <v>417</v>
      </c>
      <c r="D513" s="136" t="s">
        <v>1367</v>
      </c>
      <c r="E513" s="136"/>
      <c r="F513" s="136"/>
      <c r="G513" s="136" t="s">
        <v>1189</v>
      </c>
      <c r="H513" s="136" t="s">
        <v>1210</v>
      </c>
      <c r="I513" s="136"/>
      <c r="J513" s="137" t="str">
        <f>+VLOOKUP(P513,CATÁLOGO!D:E,2)</f>
        <v>1000 SERVICIOS PERSONALES</v>
      </c>
      <c r="K513" s="137" t="str">
        <f>+VLOOKUP(Q513,CATÁLOGO!G:H,2,FALSE)</f>
        <v>1500 OTRAS PRESTACIONES SOCIALES Y ECONOMICAS</v>
      </c>
      <c r="L513" s="142" t="str">
        <f>+VLOOKUP(O513,CATÁLOGO!J:K,2,FALSE)</f>
        <v>152 INDEMNIZACIONES</v>
      </c>
      <c r="M513" s="143">
        <f t="shared" si="31"/>
        <v>23881.887032428876</v>
      </c>
      <c r="N513" s="170">
        <v>23881.887032428876</v>
      </c>
      <c r="O513">
        <v>152</v>
      </c>
      <c r="P513" s="5">
        <v>1</v>
      </c>
      <c r="Q513" s="4" t="str">
        <f t="shared" si="30"/>
        <v>15</v>
      </c>
      <c r="R513" s="135"/>
      <c r="S513" s="135">
        <f t="shared" si="32"/>
        <v>2.1770100229742892E-2</v>
      </c>
      <c r="T513" s="135"/>
      <c r="U513" s="135">
        <f t="shared" si="33"/>
        <v>23881.887032428873</v>
      </c>
      <c r="V513">
        <v>22292.582635256716</v>
      </c>
    </row>
    <row r="514" spans="2:22">
      <c r="B514">
        <v>427</v>
      </c>
      <c r="D514" s="136" t="s">
        <v>1368</v>
      </c>
      <c r="E514" s="136"/>
      <c r="F514" s="136"/>
      <c r="G514" s="136" t="s">
        <v>1174</v>
      </c>
      <c r="H514" s="136" t="s">
        <v>1214</v>
      </c>
      <c r="I514" s="136"/>
      <c r="J514" s="137" t="str">
        <f>+VLOOKUP(P514,CATÁLOGO!D:E,2)</f>
        <v>1000 SERVICIOS PERSONALES</v>
      </c>
      <c r="K514" s="137" t="str">
        <f>+VLOOKUP(Q514,CATÁLOGO!G:H,2,FALSE)</f>
        <v>1500 OTRAS PRESTACIONES SOCIALES Y ECONOMICAS</v>
      </c>
      <c r="L514" s="142" t="str">
        <f>+VLOOKUP(O514,CATÁLOGO!J:K,2,FALSE)</f>
        <v>152 INDEMNIZACIONES</v>
      </c>
      <c r="M514" s="143">
        <f t="shared" si="31"/>
        <v>5787.6853538620335</v>
      </c>
      <c r="N514" s="170">
        <v>5787.6853538620335</v>
      </c>
      <c r="O514">
        <v>152</v>
      </c>
      <c r="P514" s="5">
        <v>1</v>
      </c>
      <c r="Q514" s="4" t="str">
        <f t="shared" si="30"/>
        <v>15</v>
      </c>
      <c r="R514" s="135"/>
      <c r="S514" s="135">
        <f t="shared" si="32"/>
        <v>5.2759017778075852E-3</v>
      </c>
      <c r="T514" s="135"/>
      <c r="U514" s="135">
        <f t="shared" si="33"/>
        <v>5787.6853538620326</v>
      </c>
      <c r="V514">
        <v>5402.5234204749659</v>
      </c>
    </row>
    <row r="515" spans="2:22">
      <c r="B515">
        <v>437</v>
      </c>
      <c r="D515" s="136" t="s">
        <v>1369</v>
      </c>
      <c r="E515" s="136"/>
      <c r="F515" s="136"/>
      <c r="G515" s="136" t="s">
        <v>1193</v>
      </c>
      <c r="H515" s="136" t="s">
        <v>1210</v>
      </c>
      <c r="I515" s="136"/>
      <c r="J515" s="137" t="str">
        <f>+VLOOKUP(P515,CATÁLOGO!D:E,2)</f>
        <v>1000 SERVICIOS PERSONALES</v>
      </c>
      <c r="K515" s="137" t="str">
        <f>+VLOOKUP(Q515,CATÁLOGO!G:H,2,FALSE)</f>
        <v>1500 OTRAS PRESTACIONES SOCIALES Y ECONOMICAS</v>
      </c>
      <c r="L515" s="142" t="str">
        <f>+VLOOKUP(O515,CATÁLOGO!J:K,2,FALSE)</f>
        <v>152 INDEMNIZACIONES</v>
      </c>
      <c r="M515" s="143">
        <f t="shared" si="31"/>
        <v>10932.42272635814</v>
      </c>
      <c r="N515" s="170">
        <v>10932.42272635814</v>
      </c>
      <c r="O515">
        <v>152</v>
      </c>
      <c r="P515" s="5">
        <v>1</v>
      </c>
      <c r="Q515" s="4" t="str">
        <f t="shared" ref="Q515:Q578" si="34">+MID(O515,1,2)</f>
        <v>15</v>
      </c>
      <c r="R515" s="135"/>
      <c r="S515" s="135">
        <f t="shared" si="32"/>
        <v>9.9657090825176001E-3</v>
      </c>
      <c r="T515" s="135"/>
      <c r="U515" s="135">
        <f t="shared" si="33"/>
        <v>10932.422726358138</v>
      </c>
      <c r="V515">
        <v>10204.886100498019</v>
      </c>
    </row>
    <row r="516" spans="2:22">
      <c r="B516">
        <v>447</v>
      </c>
      <c r="D516" s="136" t="s">
        <v>1370</v>
      </c>
      <c r="E516" s="136"/>
      <c r="F516" s="136"/>
      <c r="G516" s="136" t="s">
        <v>1175</v>
      </c>
      <c r="H516" s="136" t="s">
        <v>1210</v>
      </c>
      <c r="I516" s="136"/>
      <c r="J516" s="137" t="str">
        <f>+VLOOKUP(P516,CATÁLOGO!D:E,2)</f>
        <v>1000 SERVICIOS PERSONALES</v>
      </c>
      <c r="K516" s="137" t="str">
        <f>+VLOOKUP(Q516,CATÁLOGO!G:H,2,FALSE)</f>
        <v>1500 OTRAS PRESTACIONES SOCIALES Y ECONOMICAS</v>
      </c>
      <c r="L516" s="142" t="str">
        <f>+VLOOKUP(O516,CATÁLOGO!J:K,2,FALSE)</f>
        <v>152 INDEMNIZACIONES</v>
      </c>
      <c r="M516" s="143">
        <f t="shared" ref="M516:M579" si="35">+N516</f>
        <v>7800.1440235585933</v>
      </c>
      <c r="N516" s="170">
        <v>7800.1440235585933</v>
      </c>
      <c r="O516">
        <v>152</v>
      </c>
      <c r="P516" s="5">
        <v>1</v>
      </c>
      <c r="Q516" s="4" t="str">
        <f t="shared" si="34"/>
        <v>15</v>
      </c>
      <c r="R516" s="135"/>
      <c r="S516" s="135">
        <f t="shared" si="32"/>
        <v>7.1104061822551161E-3</v>
      </c>
      <c r="T516" s="135"/>
      <c r="U516" s="135">
        <f t="shared" si="33"/>
        <v>7800.1440235585915</v>
      </c>
      <c r="V516">
        <v>7281.0559306292371</v>
      </c>
    </row>
    <row r="517" spans="2:22">
      <c r="B517">
        <v>457</v>
      </c>
      <c r="D517" s="136" t="s">
        <v>1371</v>
      </c>
      <c r="E517" s="136"/>
      <c r="F517" s="136"/>
      <c r="G517" s="136" t="s">
        <v>1175</v>
      </c>
      <c r="H517" s="136" t="s">
        <v>1210</v>
      </c>
      <c r="I517" s="136"/>
      <c r="J517" s="137" t="str">
        <f>+VLOOKUP(P517,CATÁLOGO!D:E,2)</f>
        <v>1000 SERVICIOS PERSONALES</v>
      </c>
      <c r="K517" s="137" t="str">
        <f>+VLOOKUP(Q517,CATÁLOGO!G:H,2,FALSE)</f>
        <v>1500 OTRAS PRESTACIONES SOCIALES Y ECONOMICAS</v>
      </c>
      <c r="L517" s="142" t="str">
        <f>+VLOOKUP(O517,CATÁLOGO!J:K,2,FALSE)</f>
        <v>152 INDEMNIZACIONES</v>
      </c>
      <c r="M517" s="143">
        <f t="shared" si="35"/>
        <v>3579.0344887169076</v>
      </c>
      <c r="N517" s="170">
        <v>3579.0344887169076</v>
      </c>
      <c r="O517">
        <v>152</v>
      </c>
      <c r="P517" s="5">
        <v>1</v>
      </c>
      <c r="Q517" s="4" t="str">
        <f t="shared" si="34"/>
        <v>15</v>
      </c>
      <c r="R517" s="135"/>
      <c r="S517" s="135">
        <f t="shared" si="32"/>
        <v>3.2625537269845022E-3</v>
      </c>
      <c r="T517" s="135"/>
      <c r="U517" s="135">
        <f t="shared" si="33"/>
        <v>3579.0344887169067</v>
      </c>
      <c r="V517">
        <v>3340.8550164321296</v>
      </c>
    </row>
    <row r="518" spans="2:22">
      <c r="B518">
        <v>467</v>
      </c>
      <c r="D518" s="136" t="s">
        <v>1372</v>
      </c>
      <c r="E518" s="136"/>
      <c r="F518" s="136"/>
      <c r="G518" s="136" t="s">
        <v>1181</v>
      </c>
      <c r="H518" s="136" t="s">
        <v>1210</v>
      </c>
      <c r="I518" s="136"/>
      <c r="J518" s="137" t="str">
        <f>+VLOOKUP(P518,CATÁLOGO!D:E,2)</f>
        <v>1000 SERVICIOS PERSONALES</v>
      </c>
      <c r="K518" s="137" t="str">
        <f>+VLOOKUP(Q518,CATÁLOGO!G:H,2,FALSE)</f>
        <v>1500 OTRAS PRESTACIONES SOCIALES Y ECONOMICAS</v>
      </c>
      <c r="L518" s="142" t="str">
        <f>+VLOOKUP(O518,CATÁLOGO!J:K,2,FALSE)</f>
        <v>152 INDEMNIZACIONES</v>
      </c>
      <c r="M518" s="143">
        <f t="shared" si="35"/>
        <v>4746.3359636867535</v>
      </c>
      <c r="N518" s="170">
        <v>4746.3359636867535</v>
      </c>
      <c r="O518">
        <v>152</v>
      </c>
      <c r="P518" s="5">
        <v>1</v>
      </c>
      <c r="Q518" s="4" t="str">
        <f t="shared" si="34"/>
        <v>15</v>
      </c>
      <c r="R518" s="135"/>
      <c r="S518" s="135">
        <f t="shared" si="32"/>
        <v>4.3266350566513456E-3</v>
      </c>
      <c r="T518" s="135"/>
      <c r="U518" s="135">
        <f t="shared" si="33"/>
        <v>4746.3359636867526</v>
      </c>
      <c r="V518">
        <v>4430.4742980109768</v>
      </c>
    </row>
    <row r="519" spans="2:22">
      <c r="B519">
        <v>477</v>
      </c>
      <c r="D519" s="136" t="s">
        <v>1373</v>
      </c>
      <c r="E519" s="136"/>
      <c r="F519" s="136"/>
      <c r="G519" s="136" t="s">
        <v>1174</v>
      </c>
      <c r="H519" s="136" t="s">
        <v>1210</v>
      </c>
      <c r="I519" s="136"/>
      <c r="J519" s="137" t="str">
        <f>+VLOOKUP(P519,CATÁLOGO!D:E,2)</f>
        <v>1000 SERVICIOS PERSONALES</v>
      </c>
      <c r="K519" s="137" t="str">
        <f>+VLOOKUP(Q519,CATÁLOGO!G:H,2,FALSE)</f>
        <v>1500 OTRAS PRESTACIONES SOCIALES Y ECONOMICAS</v>
      </c>
      <c r="L519" s="142" t="str">
        <f>+VLOOKUP(O519,CATÁLOGO!J:K,2,FALSE)</f>
        <v>152 INDEMNIZACIONES</v>
      </c>
      <c r="M519" s="143">
        <f t="shared" si="35"/>
        <v>25933.908374304719</v>
      </c>
      <c r="N519" s="170">
        <v>25933.908374304719</v>
      </c>
      <c r="O519">
        <v>152</v>
      </c>
      <c r="P519" s="5">
        <v>1</v>
      </c>
      <c r="Q519" s="4" t="str">
        <f t="shared" si="34"/>
        <v>15</v>
      </c>
      <c r="R519" s="135"/>
      <c r="S519" s="135">
        <f t="shared" si="32"/>
        <v>2.3640668925824074E-2</v>
      </c>
      <c r="T519" s="135"/>
      <c r="U519" s="135">
        <f t="shared" si="33"/>
        <v>25933.908374304712</v>
      </c>
      <c r="V519">
        <v>24208.044980043847</v>
      </c>
    </row>
    <row r="520" spans="2:22">
      <c r="B520">
        <v>487</v>
      </c>
      <c r="D520" s="136" t="s">
        <v>1374</v>
      </c>
      <c r="E520" s="136"/>
      <c r="F520" s="136"/>
      <c r="G520" s="136" t="s">
        <v>1401</v>
      </c>
      <c r="H520" s="136" t="s">
        <v>1210</v>
      </c>
      <c r="I520" s="136"/>
      <c r="J520" s="137" t="str">
        <f>+VLOOKUP(P520,CATÁLOGO!D:E,2)</f>
        <v>1000 SERVICIOS PERSONALES</v>
      </c>
      <c r="K520" s="137" t="str">
        <f>+VLOOKUP(Q520,CATÁLOGO!G:H,2,FALSE)</f>
        <v>1500 OTRAS PRESTACIONES SOCIALES Y ECONOMICAS</v>
      </c>
      <c r="L520" s="142" t="str">
        <f>+VLOOKUP(O520,CATÁLOGO!J:K,2,FALSE)</f>
        <v>152 INDEMNIZACIONES</v>
      </c>
      <c r="M520" s="143">
        <f t="shared" si="35"/>
        <v>2223.8025268308102</v>
      </c>
      <c r="N520" s="170">
        <v>2223.8025268308102</v>
      </c>
      <c r="O520">
        <v>152</v>
      </c>
      <c r="P520" s="5">
        <v>1</v>
      </c>
      <c r="Q520" s="4" t="str">
        <f t="shared" si="34"/>
        <v>15</v>
      </c>
      <c r="R520" s="135"/>
      <c r="S520" s="135">
        <f t="shared" si="32"/>
        <v>2.0271599071934191E-3</v>
      </c>
      <c r="T520" s="135"/>
      <c r="U520" s="135">
        <f t="shared" si="33"/>
        <v>2223.8025268308097</v>
      </c>
      <c r="V520">
        <v>2075.8117449660608</v>
      </c>
    </row>
    <row r="521" spans="2:22">
      <c r="B521">
        <v>497</v>
      </c>
      <c r="D521" s="136" t="s">
        <v>1375</v>
      </c>
      <c r="E521" s="136"/>
      <c r="F521" s="136"/>
      <c r="G521" s="136" t="s">
        <v>1191</v>
      </c>
      <c r="H521" s="136" t="s">
        <v>1210</v>
      </c>
      <c r="I521" s="136"/>
      <c r="J521" s="137" t="str">
        <f>+VLOOKUP(P521,CATÁLOGO!D:E,2)</f>
        <v>1000 SERVICIOS PERSONALES</v>
      </c>
      <c r="K521" s="137" t="str">
        <f>+VLOOKUP(Q521,CATÁLOGO!G:H,2,FALSE)</f>
        <v>1500 OTRAS PRESTACIONES SOCIALES Y ECONOMICAS</v>
      </c>
      <c r="L521" s="142" t="str">
        <f>+VLOOKUP(O521,CATÁLOGO!J:K,2,FALSE)</f>
        <v>152 INDEMNIZACIONES</v>
      </c>
      <c r="M521" s="143">
        <f t="shared" si="35"/>
        <v>6344.4933326815799</v>
      </c>
      <c r="N521" s="170">
        <v>6344.4933326815799</v>
      </c>
      <c r="O521">
        <v>152</v>
      </c>
      <c r="P521" s="5">
        <v>1</v>
      </c>
      <c r="Q521" s="4" t="str">
        <f t="shared" si="34"/>
        <v>15</v>
      </c>
      <c r="R521" s="135"/>
      <c r="S521" s="135">
        <f t="shared" si="32"/>
        <v>5.7834732896886237E-3</v>
      </c>
      <c r="T521" s="135"/>
      <c r="U521" s="135">
        <f t="shared" si="33"/>
        <v>6344.493332681579</v>
      </c>
      <c r="V521">
        <v>5922.2766486411492</v>
      </c>
    </row>
    <row r="522" spans="2:22">
      <c r="B522">
        <v>507</v>
      </c>
      <c r="D522" s="136" t="s">
        <v>1376</v>
      </c>
      <c r="E522" s="136"/>
      <c r="F522" s="136"/>
      <c r="G522" s="136" t="s">
        <v>1187</v>
      </c>
      <c r="H522" s="136" t="s">
        <v>1214</v>
      </c>
      <c r="I522" s="136"/>
      <c r="J522" s="137" t="str">
        <f>+VLOOKUP(P522,CATÁLOGO!D:E,2)</f>
        <v>1000 SERVICIOS PERSONALES</v>
      </c>
      <c r="K522" s="137" t="str">
        <f>+VLOOKUP(Q522,CATÁLOGO!G:H,2,FALSE)</f>
        <v>1500 OTRAS PRESTACIONES SOCIALES Y ECONOMICAS</v>
      </c>
      <c r="L522" s="142" t="str">
        <f>+VLOOKUP(O522,CATÁLOGO!J:K,2,FALSE)</f>
        <v>152 INDEMNIZACIONES</v>
      </c>
      <c r="M522" s="143">
        <f t="shared" si="35"/>
        <v>14324.780013755018</v>
      </c>
      <c r="N522" s="170">
        <v>14324.780013755018</v>
      </c>
      <c r="O522">
        <v>152</v>
      </c>
      <c r="P522" s="5">
        <v>1</v>
      </c>
      <c r="Q522" s="4" t="str">
        <f t="shared" si="34"/>
        <v>15</v>
      </c>
      <c r="R522" s="135"/>
      <c r="S522" s="135">
        <f t="shared" si="32"/>
        <v>1.3058092781571457E-2</v>
      </c>
      <c r="T522" s="135"/>
      <c r="U522" s="135">
        <f t="shared" si="33"/>
        <v>14324.780013755015</v>
      </c>
      <c r="V522">
        <v>13371.48700832917</v>
      </c>
    </row>
    <row r="523" spans="2:22">
      <c r="B523">
        <v>517</v>
      </c>
      <c r="D523" s="136" t="s">
        <v>1377</v>
      </c>
      <c r="E523" s="136"/>
      <c r="F523" s="136"/>
      <c r="G523" s="136" t="s">
        <v>1194</v>
      </c>
      <c r="H523" s="136" t="s">
        <v>1210</v>
      </c>
      <c r="I523" s="136"/>
      <c r="J523" s="137" t="str">
        <f>+VLOOKUP(P523,CATÁLOGO!D:E,2)</f>
        <v>1000 SERVICIOS PERSONALES</v>
      </c>
      <c r="K523" s="137" t="str">
        <f>+VLOOKUP(Q523,CATÁLOGO!G:H,2,FALSE)</f>
        <v>1500 OTRAS PRESTACIONES SOCIALES Y ECONOMICAS</v>
      </c>
      <c r="L523" s="142" t="str">
        <f>+VLOOKUP(O523,CATÁLOGO!J:K,2,FALSE)</f>
        <v>152 INDEMNIZACIONES</v>
      </c>
      <c r="M523" s="143">
        <f t="shared" si="35"/>
        <v>12281.388260263117</v>
      </c>
      <c r="N523" s="170">
        <v>12281.388260263117</v>
      </c>
      <c r="O523">
        <v>152</v>
      </c>
      <c r="P523" s="5">
        <v>1</v>
      </c>
      <c r="Q523" s="4" t="str">
        <f t="shared" si="34"/>
        <v>15</v>
      </c>
      <c r="R523" s="135"/>
      <c r="S523" s="135">
        <f t="shared" si="32"/>
        <v>1.11953905913407E-2</v>
      </c>
      <c r="T523" s="135"/>
      <c r="U523" s="135">
        <f t="shared" si="33"/>
        <v>12281.388260263113</v>
      </c>
      <c r="V523">
        <v>11464.079965532876</v>
      </c>
    </row>
    <row r="524" spans="2:22">
      <c r="B524">
        <v>527</v>
      </c>
      <c r="D524" s="136" t="s">
        <v>1378</v>
      </c>
      <c r="E524" s="136"/>
      <c r="F524" s="136"/>
      <c r="G524" s="136" t="s">
        <v>1174</v>
      </c>
      <c r="H524" s="136" t="s">
        <v>1209</v>
      </c>
      <c r="I524" s="136"/>
      <c r="J524" s="137" t="str">
        <f>+VLOOKUP(P524,CATÁLOGO!D:E,2)</f>
        <v>1000 SERVICIOS PERSONALES</v>
      </c>
      <c r="K524" s="137" t="str">
        <f>+VLOOKUP(Q524,CATÁLOGO!G:H,2,FALSE)</f>
        <v>1500 OTRAS PRESTACIONES SOCIALES Y ECONOMICAS</v>
      </c>
      <c r="L524" s="142" t="str">
        <f>+VLOOKUP(O524,CATÁLOGO!J:K,2,FALSE)</f>
        <v>152 INDEMNIZACIONES</v>
      </c>
      <c r="M524" s="143">
        <f t="shared" si="35"/>
        <v>7672.8201833850771</v>
      </c>
      <c r="N524" s="170">
        <v>7672.8201833850771</v>
      </c>
      <c r="O524">
        <v>152</v>
      </c>
      <c r="P524" s="5">
        <v>1</v>
      </c>
      <c r="Q524" s="4" t="str">
        <f t="shared" si="34"/>
        <v>15</v>
      </c>
      <c r="R524" s="135"/>
      <c r="S524" s="135">
        <f t="shared" si="32"/>
        <v>6.9943411176122197E-3</v>
      </c>
      <c r="T524" s="135"/>
      <c r="U524" s="135">
        <f t="shared" si="33"/>
        <v>7672.8201833850753</v>
      </c>
      <c r="V524">
        <v>7162.2053044349113</v>
      </c>
    </row>
    <row r="525" spans="2:22">
      <c r="B525">
        <v>537</v>
      </c>
      <c r="D525" s="136" t="s">
        <v>1379</v>
      </c>
      <c r="E525" s="136"/>
      <c r="F525" s="136"/>
      <c r="G525" s="136" t="s">
        <v>1174</v>
      </c>
      <c r="H525" s="136" t="s">
        <v>1209</v>
      </c>
      <c r="I525" s="136"/>
      <c r="J525" s="137" t="str">
        <f>+VLOOKUP(P525,CATÁLOGO!D:E,2)</f>
        <v>1000 SERVICIOS PERSONALES</v>
      </c>
      <c r="K525" s="137" t="str">
        <f>+VLOOKUP(Q525,CATÁLOGO!G:H,2,FALSE)</f>
        <v>1500 OTRAS PRESTACIONES SOCIALES Y ECONOMICAS</v>
      </c>
      <c r="L525" s="142" t="str">
        <f>+VLOOKUP(O525,CATÁLOGO!J:K,2,FALSE)</f>
        <v>152 INDEMNIZACIONES</v>
      </c>
      <c r="M525" s="143">
        <f t="shared" si="35"/>
        <v>1665.5916163737002</v>
      </c>
      <c r="N525" s="170">
        <v>1665.5916163737002</v>
      </c>
      <c r="O525">
        <v>152</v>
      </c>
      <c r="P525" s="5">
        <v>1</v>
      </c>
      <c r="Q525" s="4" t="str">
        <f t="shared" si="34"/>
        <v>15</v>
      </c>
      <c r="R525" s="135"/>
      <c r="S525" s="135">
        <f t="shared" si="32"/>
        <v>1.518309519722535E-3</v>
      </c>
      <c r="T525" s="135"/>
      <c r="U525" s="135">
        <f t="shared" si="33"/>
        <v>1665.5916163736997</v>
      </c>
      <c r="V525">
        <v>1554.7489481958755</v>
      </c>
    </row>
    <row r="526" spans="2:22">
      <c r="B526">
        <v>547</v>
      </c>
      <c r="D526" s="136" t="s">
        <v>1380</v>
      </c>
      <c r="E526" s="136"/>
      <c r="F526" s="136"/>
      <c r="G526" s="136" t="s">
        <v>1174</v>
      </c>
      <c r="H526" s="136" t="s">
        <v>1209</v>
      </c>
      <c r="I526" s="136"/>
      <c r="J526" s="137" t="str">
        <f>+VLOOKUP(P526,CATÁLOGO!D:E,2)</f>
        <v>1000 SERVICIOS PERSONALES</v>
      </c>
      <c r="K526" s="137" t="str">
        <f>+VLOOKUP(Q526,CATÁLOGO!G:H,2,FALSE)</f>
        <v>1500 OTRAS PRESTACIONES SOCIALES Y ECONOMICAS</v>
      </c>
      <c r="L526" s="142" t="str">
        <f>+VLOOKUP(O526,CATÁLOGO!J:K,2,FALSE)</f>
        <v>152 INDEMNIZACIONES</v>
      </c>
      <c r="M526" s="143">
        <f t="shared" si="35"/>
        <v>4129.9189784000764</v>
      </c>
      <c r="N526" s="170">
        <v>4129.9189784000764</v>
      </c>
      <c r="O526">
        <v>152</v>
      </c>
      <c r="P526" s="5">
        <v>1</v>
      </c>
      <c r="Q526" s="4" t="str">
        <f t="shared" si="34"/>
        <v>15</v>
      </c>
      <c r="R526" s="135"/>
      <c r="S526" s="135">
        <f t="shared" si="32"/>
        <v>3.7647255419306362E-3</v>
      </c>
      <c r="T526" s="135"/>
      <c r="U526" s="135">
        <f t="shared" si="33"/>
        <v>4129.9189784000755</v>
      </c>
      <c r="V526">
        <v>3855.0789549369701</v>
      </c>
    </row>
    <row r="527" spans="2:22">
      <c r="B527">
        <v>557</v>
      </c>
      <c r="D527" s="136" t="s">
        <v>1381</v>
      </c>
      <c r="E527" s="136"/>
      <c r="F527" s="136"/>
      <c r="G527" s="136" t="s">
        <v>1403</v>
      </c>
      <c r="H527" s="136" t="s">
        <v>1210</v>
      </c>
      <c r="I527" s="136"/>
      <c r="J527" s="137" t="str">
        <f>+VLOOKUP(P527,CATÁLOGO!D:E,2)</f>
        <v>1000 SERVICIOS PERSONALES</v>
      </c>
      <c r="K527" s="137" t="str">
        <f>+VLOOKUP(Q527,CATÁLOGO!G:H,2,FALSE)</f>
        <v>1500 OTRAS PRESTACIONES SOCIALES Y ECONOMICAS</v>
      </c>
      <c r="L527" s="142" t="str">
        <f>+VLOOKUP(O527,CATÁLOGO!J:K,2,FALSE)</f>
        <v>152 INDEMNIZACIONES</v>
      </c>
      <c r="M527" s="143">
        <f t="shared" si="35"/>
        <v>6597.613376356604</v>
      </c>
      <c r="N527" s="170">
        <v>6597.613376356604</v>
      </c>
      <c r="O527">
        <v>152</v>
      </c>
      <c r="P527" s="5">
        <v>1</v>
      </c>
      <c r="Q527" s="4" t="str">
        <f t="shared" si="34"/>
        <v>15</v>
      </c>
      <c r="R527" s="135"/>
      <c r="S527" s="135">
        <f t="shared" si="32"/>
        <v>6.0142108655543668E-3</v>
      </c>
      <c r="T527" s="135"/>
      <c r="U527" s="135">
        <f t="shared" si="33"/>
        <v>6597.6133763566022</v>
      </c>
      <c r="V527">
        <v>6158.5519263276701</v>
      </c>
    </row>
    <row r="528" spans="2:22">
      <c r="B528">
        <v>567</v>
      </c>
      <c r="D528" s="136" t="s">
        <v>1382</v>
      </c>
      <c r="E528" s="136"/>
      <c r="F528" s="136"/>
      <c r="G528" s="136" t="s">
        <v>1402</v>
      </c>
      <c r="H528" s="136" t="s">
        <v>1210</v>
      </c>
      <c r="I528" s="136"/>
      <c r="J528" s="137" t="str">
        <f>+VLOOKUP(P528,CATÁLOGO!D:E,2)</f>
        <v>1000 SERVICIOS PERSONALES</v>
      </c>
      <c r="K528" s="137" t="str">
        <f>+VLOOKUP(Q528,CATÁLOGO!G:H,2,FALSE)</f>
        <v>1500 OTRAS PRESTACIONES SOCIALES Y ECONOMICAS</v>
      </c>
      <c r="L528" s="142" t="str">
        <f>+VLOOKUP(O528,CATÁLOGO!J:K,2,FALSE)</f>
        <v>152 INDEMNIZACIONES</v>
      </c>
      <c r="M528" s="143">
        <f t="shared" si="35"/>
        <v>12098.905304935097</v>
      </c>
      <c r="N528" s="170">
        <v>12098.905304935097</v>
      </c>
      <c r="O528">
        <v>152</v>
      </c>
      <c r="P528" s="5">
        <v>1</v>
      </c>
      <c r="Q528" s="4" t="str">
        <f t="shared" si="34"/>
        <v>15</v>
      </c>
      <c r="R528" s="135"/>
      <c r="S528" s="135">
        <f t="shared" si="32"/>
        <v>1.1029043927766075E-2</v>
      </c>
      <c r="T528" s="135"/>
      <c r="U528" s="135">
        <f t="shared" si="33"/>
        <v>12098.905304935095</v>
      </c>
      <c r="V528">
        <v>11293.740982032457</v>
      </c>
    </row>
    <row r="529" spans="2:22">
      <c r="B529">
        <v>577</v>
      </c>
      <c r="D529" s="136" t="s">
        <v>1383</v>
      </c>
      <c r="E529" s="136"/>
      <c r="F529" s="136"/>
      <c r="G529" s="136" t="s">
        <v>1402</v>
      </c>
      <c r="H529" s="136" t="s">
        <v>1210</v>
      </c>
      <c r="I529" s="136"/>
      <c r="J529" s="137" t="str">
        <f>+VLOOKUP(P529,CATÁLOGO!D:E,2)</f>
        <v>1000 SERVICIOS PERSONALES</v>
      </c>
      <c r="K529" s="137" t="str">
        <f>+VLOOKUP(Q529,CATÁLOGO!G:H,2,FALSE)</f>
        <v>1500 OTRAS PRESTACIONES SOCIALES Y ECONOMICAS</v>
      </c>
      <c r="L529" s="142" t="str">
        <f>+VLOOKUP(O529,CATÁLOGO!J:K,2,FALSE)</f>
        <v>152 INDEMNIZACIONES</v>
      </c>
      <c r="M529" s="143">
        <f t="shared" si="35"/>
        <v>1457.6147951696021</v>
      </c>
      <c r="N529" s="170">
        <v>1457.6147951696021</v>
      </c>
      <c r="O529">
        <v>152</v>
      </c>
      <c r="P529" s="5">
        <v>1</v>
      </c>
      <c r="Q529" s="4" t="str">
        <f t="shared" si="34"/>
        <v>15</v>
      </c>
      <c r="R529" s="135"/>
      <c r="S529" s="135">
        <f t="shared" si="32"/>
        <v>1.3287233183922774E-3</v>
      </c>
      <c r="T529" s="135"/>
      <c r="U529" s="135">
        <f t="shared" si="33"/>
        <v>1457.6147951696018</v>
      </c>
      <c r="V529">
        <v>1360.6126780336915</v>
      </c>
    </row>
    <row r="530" spans="2:22">
      <c r="B530">
        <v>587</v>
      </c>
      <c r="D530" s="136" t="s">
        <v>1384</v>
      </c>
      <c r="E530" s="136"/>
      <c r="F530" s="136"/>
      <c r="G530" s="136" t="s">
        <v>1174</v>
      </c>
      <c r="H530" s="136" t="s">
        <v>1214</v>
      </c>
      <c r="I530" s="136"/>
      <c r="J530" s="137" t="str">
        <f>+VLOOKUP(P530,CATÁLOGO!D:E,2)</f>
        <v>1000 SERVICIOS PERSONALES</v>
      </c>
      <c r="K530" s="137" t="str">
        <f>+VLOOKUP(Q530,CATÁLOGO!G:H,2,FALSE)</f>
        <v>1500 OTRAS PRESTACIONES SOCIALES Y ECONOMICAS</v>
      </c>
      <c r="L530" s="142" t="str">
        <f>+VLOOKUP(O530,CATÁLOGO!J:K,2,FALSE)</f>
        <v>152 INDEMNIZACIONES</v>
      </c>
      <c r="M530" s="143">
        <f t="shared" si="35"/>
        <v>20827.401408536523</v>
      </c>
      <c r="N530" s="170">
        <v>20827.401408536523</v>
      </c>
      <c r="O530">
        <v>152</v>
      </c>
      <c r="P530" s="5">
        <v>1</v>
      </c>
      <c r="Q530" s="4" t="str">
        <f t="shared" si="34"/>
        <v>15</v>
      </c>
      <c r="R530" s="135"/>
      <c r="S530" s="135">
        <f t="shared" si="32"/>
        <v>1.8985711454594986E-2</v>
      </c>
      <c r="T530" s="135"/>
      <c r="U530" s="135">
        <f t="shared" si="33"/>
        <v>20827.401408536516</v>
      </c>
      <c r="V530">
        <v>19441.368529505264</v>
      </c>
    </row>
    <row r="531" spans="2:22">
      <c r="B531">
        <v>597</v>
      </c>
      <c r="D531" s="136" t="s">
        <v>1385</v>
      </c>
      <c r="E531" s="136"/>
      <c r="F531" s="136"/>
      <c r="G531" s="136" t="s">
        <v>1174</v>
      </c>
      <c r="H531" s="136" t="s">
        <v>1210</v>
      </c>
      <c r="I531" s="136"/>
      <c r="J531" s="137" t="str">
        <f>+VLOOKUP(P531,CATÁLOGO!D:E,2)</f>
        <v>1000 SERVICIOS PERSONALES</v>
      </c>
      <c r="K531" s="137" t="str">
        <f>+VLOOKUP(Q531,CATÁLOGO!G:H,2,FALSE)</f>
        <v>1500 OTRAS PRESTACIONES SOCIALES Y ECONOMICAS</v>
      </c>
      <c r="L531" s="142" t="str">
        <f>+VLOOKUP(O531,CATÁLOGO!J:K,2,FALSE)</f>
        <v>152 INDEMNIZACIONES</v>
      </c>
      <c r="M531" s="143">
        <f t="shared" si="35"/>
        <v>13196.224392988806</v>
      </c>
      <c r="N531" s="170">
        <v>13196.224392988806</v>
      </c>
      <c r="O531">
        <v>152</v>
      </c>
      <c r="P531" s="5">
        <v>1</v>
      </c>
      <c r="Q531" s="4" t="str">
        <f t="shared" si="34"/>
        <v>15</v>
      </c>
      <c r="R531" s="135"/>
      <c r="S531" s="135">
        <f t="shared" si="32"/>
        <v>1.20293311537504E-2</v>
      </c>
      <c r="T531" s="135"/>
      <c r="U531" s="135">
        <f t="shared" si="33"/>
        <v>13196.224392988805</v>
      </c>
      <c r="V531">
        <v>12318.035101440406</v>
      </c>
    </row>
    <row r="532" spans="2:22">
      <c r="B532">
        <v>607</v>
      </c>
      <c r="D532" s="136" t="s">
        <v>1386</v>
      </c>
      <c r="E532" s="136"/>
      <c r="F532" s="136"/>
      <c r="G532" s="136" t="s">
        <v>1174</v>
      </c>
      <c r="H532" s="136" t="s">
        <v>1210</v>
      </c>
      <c r="I532" s="136"/>
      <c r="J532" s="137" t="str">
        <f>+VLOOKUP(P532,CATÁLOGO!D:E,2)</f>
        <v>1000 SERVICIOS PERSONALES</v>
      </c>
      <c r="K532" s="137" t="str">
        <f>+VLOOKUP(Q532,CATÁLOGO!G:H,2,FALSE)</f>
        <v>1500 OTRAS PRESTACIONES SOCIALES Y ECONOMICAS</v>
      </c>
      <c r="L532" s="142" t="str">
        <f>+VLOOKUP(O532,CATÁLOGO!J:K,2,FALSE)</f>
        <v>152 INDEMNIZACIONES</v>
      </c>
      <c r="M532" s="143">
        <f t="shared" si="35"/>
        <v>22685.84104701829</v>
      </c>
      <c r="N532" s="170">
        <v>22685.84104701829</v>
      </c>
      <c r="O532">
        <v>152</v>
      </c>
      <c r="P532" s="5">
        <v>1</v>
      </c>
      <c r="Q532" s="4" t="str">
        <f t="shared" si="34"/>
        <v>15</v>
      </c>
      <c r="R532" s="135"/>
      <c r="S532" s="135">
        <f t="shared" si="32"/>
        <v>2.0679816160212985E-2</v>
      </c>
      <c r="T532" s="135"/>
      <c r="U532" s="135">
        <f t="shared" si="33"/>
        <v>22685.841047018286</v>
      </c>
      <c r="V532">
        <v>21176.131748058091</v>
      </c>
    </row>
    <row r="533" spans="2:22">
      <c r="B533">
        <v>617</v>
      </c>
      <c r="D533" s="136" t="s">
        <v>1387</v>
      </c>
      <c r="E533" s="136"/>
      <c r="F533" s="136"/>
      <c r="G533" s="136" t="s">
        <v>1176</v>
      </c>
      <c r="H533" s="136" t="s">
        <v>1209</v>
      </c>
      <c r="I533" s="136"/>
      <c r="J533" s="137" t="str">
        <f>+VLOOKUP(P533,CATÁLOGO!D:E,2)</f>
        <v>1000 SERVICIOS PERSONALES</v>
      </c>
      <c r="K533" s="137" t="str">
        <f>+VLOOKUP(Q533,CATÁLOGO!G:H,2,FALSE)</f>
        <v>1500 OTRAS PRESTACIONES SOCIALES Y ECONOMICAS</v>
      </c>
      <c r="L533" s="142" t="str">
        <f>+VLOOKUP(O533,CATÁLOGO!J:K,2,FALSE)</f>
        <v>152 INDEMNIZACIONES</v>
      </c>
      <c r="M533" s="143">
        <f t="shared" si="35"/>
        <v>11696.490472433696</v>
      </c>
      <c r="N533" s="170">
        <v>11696.490472433696</v>
      </c>
      <c r="O533">
        <v>152</v>
      </c>
      <c r="P533" s="5">
        <v>1</v>
      </c>
      <c r="Q533" s="4" t="str">
        <f t="shared" si="34"/>
        <v>15</v>
      </c>
      <c r="R533" s="135"/>
      <c r="S533" s="135">
        <f t="shared" si="32"/>
        <v>1.0662213148205197E-2</v>
      </c>
      <c r="T533" s="135"/>
      <c r="U533" s="135">
        <f t="shared" si="33"/>
        <v>11696.490472433694</v>
      </c>
      <c r="V533">
        <v>10918.106263762118</v>
      </c>
    </row>
    <row r="534" spans="2:22">
      <c r="B534">
        <v>627</v>
      </c>
      <c r="D534" s="136" t="s">
        <v>1388</v>
      </c>
      <c r="E534" s="136"/>
      <c r="F534" s="136"/>
      <c r="G534" s="136" t="s">
        <v>1194</v>
      </c>
      <c r="H534" s="136" t="s">
        <v>1210</v>
      </c>
      <c r="I534" s="136"/>
      <c r="J534" s="137" t="str">
        <f>+VLOOKUP(P534,CATÁLOGO!D:E,2)</f>
        <v>1000 SERVICIOS PERSONALES</v>
      </c>
      <c r="K534" s="137" t="str">
        <f>+VLOOKUP(Q534,CATÁLOGO!G:H,2,FALSE)</f>
        <v>1500 OTRAS PRESTACIONES SOCIALES Y ECONOMICAS</v>
      </c>
      <c r="L534" s="142" t="str">
        <f>+VLOOKUP(O534,CATÁLOGO!J:K,2,FALSE)</f>
        <v>152 INDEMNIZACIONES</v>
      </c>
      <c r="M534" s="143">
        <f t="shared" si="35"/>
        <v>5959.5288913342265</v>
      </c>
      <c r="N534" s="170">
        <v>5959.5288913342265</v>
      </c>
      <c r="O534">
        <v>152</v>
      </c>
      <c r="P534" s="5">
        <v>1</v>
      </c>
      <c r="Q534" s="4" t="str">
        <f t="shared" si="34"/>
        <v>15</v>
      </c>
      <c r="R534" s="135"/>
      <c r="S534" s="135">
        <f t="shared" si="32"/>
        <v>5.4325498278349257E-3</v>
      </c>
      <c r="T534" s="135"/>
      <c r="U534" s="135">
        <f t="shared" si="33"/>
        <v>5959.5288913342247</v>
      </c>
      <c r="V534">
        <v>5562.9310237029631</v>
      </c>
    </row>
    <row r="535" spans="2:22">
      <c r="B535">
        <v>637</v>
      </c>
      <c r="D535" s="136" t="s">
        <v>1389</v>
      </c>
      <c r="E535" s="136"/>
      <c r="F535" s="136"/>
      <c r="G535" s="136" t="s">
        <v>1174</v>
      </c>
      <c r="H535" s="136" t="s">
        <v>1212</v>
      </c>
      <c r="I535" s="136"/>
      <c r="J535" s="137" t="str">
        <f>+VLOOKUP(P535,CATÁLOGO!D:E,2)</f>
        <v>1000 SERVICIOS PERSONALES</v>
      </c>
      <c r="K535" s="137" t="str">
        <f>+VLOOKUP(Q535,CATÁLOGO!G:H,2,FALSE)</f>
        <v>1500 OTRAS PRESTACIONES SOCIALES Y ECONOMICAS</v>
      </c>
      <c r="L535" s="142" t="str">
        <f>+VLOOKUP(O535,CATÁLOGO!J:K,2,FALSE)</f>
        <v>152 INDEMNIZACIONES</v>
      </c>
      <c r="M535" s="143">
        <f t="shared" si="35"/>
        <v>3212.5887449853872</v>
      </c>
      <c r="N535" s="170">
        <v>3212.5887449853872</v>
      </c>
      <c r="O535">
        <v>152</v>
      </c>
      <c r="P535" s="5">
        <v>1</v>
      </c>
      <c r="Q535" s="4" t="str">
        <f t="shared" si="34"/>
        <v>15</v>
      </c>
      <c r="R535" s="135"/>
      <c r="S535" s="135">
        <f t="shared" si="32"/>
        <v>2.9285114229167684E-3</v>
      </c>
      <c r="T535" s="135"/>
      <c r="U535" s="135">
        <f t="shared" si="33"/>
        <v>3212.5887449853867</v>
      </c>
      <c r="V535">
        <v>2998.7956970667701</v>
      </c>
    </row>
    <row r="536" spans="2:22">
      <c r="B536">
        <v>647</v>
      </c>
      <c r="D536" s="136" t="s">
        <v>1390</v>
      </c>
      <c r="E536" s="136"/>
      <c r="F536" s="136"/>
      <c r="G536" s="136" t="s">
        <v>1403</v>
      </c>
      <c r="H536" s="136" t="s">
        <v>1210</v>
      </c>
      <c r="I536" s="136"/>
      <c r="J536" s="137" t="str">
        <f>+VLOOKUP(P536,CATÁLOGO!D:E,2)</f>
        <v>1000 SERVICIOS PERSONALES</v>
      </c>
      <c r="K536" s="137" t="str">
        <f>+VLOOKUP(Q536,CATÁLOGO!G:H,2,FALSE)</f>
        <v>1500 OTRAS PRESTACIONES SOCIALES Y ECONOMICAS</v>
      </c>
      <c r="L536" s="142" t="str">
        <f>+VLOOKUP(O536,CATÁLOGO!J:K,2,FALSE)</f>
        <v>152 INDEMNIZACIONES</v>
      </c>
      <c r="M536" s="143">
        <f t="shared" si="35"/>
        <v>2501.0529946719207</v>
      </c>
      <c r="N536" s="170">
        <v>2501.0529946719207</v>
      </c>
      <c r="O536">
        <v>152</v>
      </c>
      <c r="P536" s="5">
        <v>1</v>
      </c>
      <c r="Q536" s="4" t="str">
        <f t="shared" si="34"/>
        <v>15</v>
      </c>
      <c r="R536" s="135"/>
      <c r="S536" s="135">
        <f t="shared" si="32"/>
        <v>2.2798941432045101E-3</v>
      </c>
      <c r="T536" s="135"/>
      <c r="U536" s="135">
        <f t="shared" si="33"/>
        <v>2501.0529946719203</v>
      </c>
      <c r="V536">
        <v>2334.6116026414179</v>
      </c>
    </row>
    <row r="537" spans="2:22">
      <c r="B537">
        <v>657</v>
      </c>
      <c r="D537" s="136" t="s">
        <v>1391</v>
      </c>
      <c r="E537" s="136"/>
      <c r="F537" s="136"/>
      <c r="G537" s="136" t="s">
        <v>1174</v>
      </c>
      <c r="H537" s="136" t="s">
        <v>1210</v>
      </c>
      <c r="I537" s="136"/>
      <c r="J537" s="137" t="str">
        <f>+VLOOKUP(P537,CATÁLOGO!D:E,2)</f>
        <v>1000 SERVICIOS PERSONALES</v>
      </c>
      <c r="K537" s="137" t="str">
        <f>+VLOOKUP(Q537,CATÁLOGO!G:H,2,FALSE)</f>
        <v>1500 OTRAS PRESTACIONES SOCIALES Y ECONOMICAS</v>
      </c>
      <c r="L537" s="142" t="str">
        <f>+VLOOKUP(O537,CATÁLOGO!J:K,2,FALSE)</f>
        <v>152 INDEMNIZACIONES</v>
      </c>
      <c r="M537" s="143">
        <f t="shared" si="35"/>
        <v>7961.7305719472679</v>
      </c>
      <c r="N537" s="170">
        <v>7961.7305719472679</v>
      </c>
      <c r="O537">
        <v>152</v>
      </c>
      <c r="P537" s="5">
        <v>1</v>
      </c>
      <c r="Q537" s="4" t="str">
        <f t="shared" si="34"/>
        <v>15</v>
      </c>
      <c r="R537" s="135"/>
      <c r="S537" s="135">
        <f t="shared" si="32"/>
        <v>7.2577042307478057E-3</v>
      </c>
      <c r="T537" s="135"/>
      <c r="U537" s="135">
        <f t="shared" si="33"/>
        <v>7961.7305719472661</v>
      </c>
      <c r="V537">
        <v>7431.8891322857517</v>
      </c>
    </row>
    <row r="538" spans="2:22">
      <c r="B538">
        <v>667</v>
      </c>
      <c r="D538" s="136" t="s">
        <v>1392</v>
      </c>
      <c r="E538" s="136"/>
      <c r="F538" s="136"/>
      <c r="G538" s="136" t="s">
        <v>1174</v>
      </c>
      <c r="H538" s="136" t="s">
        <v>1209</v>
      </c>
      <c r="I538" s="136"/>
      <c r="J538" s="137" t="str">
        <f>+VLOOKUP(P538,CATÁLOGO!D:E,2)</f>
        <v>1000 SERVICIOS PERSONALES</v>
      </c>
      <c r="K538" s="137" t="str">
        <f>+VLOOKUP(Q538,CATÁLOGO!G:H,2,FALSE)</f>
        <v>1500 OTRAS PRESTACIONES SOCIALES Y ECONOMICAS</v>
      </c>
      <c r="L538" s="142" t="str">
        <f>+VLOOKUP(O538,CATÁLOGO!J:K,2,FALSE)</f>
        <v>152 INDEMNIZACIONES</v>
      </c>
      <c r="M538" s="143">
        <f t="shared" si="35"/>
        <v>10826.506583765215</v>
      </c>
      <c r="N538" s="170">
        <v>10826.506583765215</v>
      </c>
      <c r="O538">
        <v>152</v>
      </c>
      <c r="P538" s="5">
        <v>1</v>
      </c>
      <c r="Q538" s="4" t="str">
        <f t="shared" si="34"/>
        <v>15</v>
      </c>
      <c r="R538" s="135"/>
      <c r="S538" s="135">
        <f t="shared" si="32"/>
        <v>9.8691587120604968E-3</v>
      </c>
      <c r="T538" s="135"/>
      <c r="U538" s="135">
        <f t="shared" si="33"/>
        <v>10826.506583765213</v>
      </c>
      <c r="V538">
        <v>10106.018521149947</v>
      </c>
    </row>
    <row r="539" spans="2:22">
      <c r="B539">
        <v>677</v>
      </c>
      <c r="D539" s="136" t="s">
        <v>1393</v>
      </c>
      <c r="E539" s="136"/>
      <c r="F539" s="136"/>
      <c r="G539" s="136" t="s">
        <v>1174</v>
      </c>
      <c r="H539" s="136" t="s">
        <v>1210</v>
      </c>
      <c r="I539" s="136"/>
      <c r="J539" s="137" t="str">
        <f>+VLOOKUP(P539,CATÁLOGO!D:E,2)</f>
        <v>1000 SERVICIOS PERSONALES</v>
      </c>
      <c r="K539" s="137" t="str">
        <f>+VLOOKUP(Q539,CATÁLOGO!G:H,2,FALSE)</f>
        <v>1500 OTRAS PRESTACIONES SOCIALES Y ECONOMICAS</v>
      </c>
      <c r="L539" s="142" t="str">
        <f>+VLOOKUP(O539,CATÁLOGO!J:K,2,FALSE)</f>
        <v>152 INDEMNIZACIONES</v>
      </c>
      <c r="M539" s="143">
        <f t="shared" si="35"/>
        <v>6548.9160604038525</v>
      </c>
      <c r="N539" s="170">
        <v>6548.9160604038525</v>
      </c>
      <c r="O539">
        <v>152</v>
      </c>
      <c r="P539" s="5">
        <v>1</v>
      </c>
      <c r="Q539" s="4" t="str">
        <f t="shared" si="34"/>
        <v>15</v>
      </c>
      <c r="R539" s="135"/>
      <c r="S539" s="135">
        <f t="shared" si="32"/>
        <v>5.9698196728579398E-3</v>
      </c>
      <c r="T539" s="135"/>
      <c r="U539" s="135">
        <f t="shared" si="33"/>
        <v>6548.9160604038516</v>
      </c>
      <c r="V539">
        <v>6113.0953450065281</v>
      </c>
    </row>
    <row r="540" spans="2:22">
      <c r="B540">
        <v>687</v>
      </c>
      <c r="D540" s="136" t="s">
        <v>1394</v>
      </c>
      <c r="E540" s="136"/>
      <c r="F540" s="136"/>
      <c r="G540" s="136" t="s">
        <v>1186</v>
      </c>
      <c r="H540" s="136" t="s">
        <v>1210</v>
      </c>
      <c r="I540" s="136"/>
      <c r="J540" s="137" t="str">
        <f>+VLOOKUP(P540,CATÁLOGO!D:E,2)</f>
        <v>1000 SERVICIOS PERSONALES</v>
      </c>
      <c r="K540" s="137" t="str">
        <f>+VLOOKUP(Q540,CATÁLOGO!G:H,2,FALSE)</f>
        <v>1500 OTRAS PRESTACIONES SOCIALES Y ECONOMICAS</v>
      </c>
      <c r="L540" s="142" t="str">
        <f>+VLOOKUP(O540,CATÁLOGO!J:K,2,FALSE)</f>
        <v>152 INDEMNIZACIONES</v>
      </c>
      <c r="M540" s="143">
        <f t="shared" si="35"/>
        <v>11400.378368132011</v>
      </c>
      <c r="N540" s="170">
        <v>11400.378368132011</v>
      </c>
      <c r="O540">
        <v>152</v>
      </c>
      <c r="P540" s="5">
        <v>1</v>
      </c>
      <c r="Q540" s="4" t="str">
        <f t="shared" si="34"/>
        <v>15</v>
      </c>
      <c r="R540" s="135"/>
      <c r="S540" s="135">
        <f t="shared" si="32"/>
        <v>1.0392285140375065E-2</v>
      </c>
      <c r="T540" s="135"/>
      <c r="U540" s="135">
        <f t="shared" si="33"/>
        <v>11400.378368132007</v>
      </c>
      <c r="V540">
        <v>10641.699983744065</v>
      </c>
    </row>
    <row r="541" spans="2:22">
      <c r="B541">
        <v>697</v>
      </c>
      <c r="D541" s="136" t="s">
        <v>1395</v>
      </c>
      <c r="E541" s="136"/>
      <c r="F541" s="136"/>
      <c r="G541" s="136" t="s">
        <v>1194</v>
      </c>
      <c r="H541" s="136" t="s">
        <v>1210</v>
      </c>
      <c r="I541" s="136"/>
      <c r="J541" s="137" t="str">
        <f>+VLOOKUP(P541,CATÁLOGO!D:E,2)</f>
        <v>1000 SERVICIOS PERSONALES</v>
      </c>
      <c r="K541" s="137" t="str">
        <f>+VLOOKUP(Q541,CATÁLOGO!G:H,2,FALSE)</f>
        <v>1500 OTRAS PRESTACIONES SOCIALES Y ECONOMICAS</v>
      </c>
      <c r="L541" s="142" t="str">
        <f>+VLOOKUP(O541,CATÁLOGO!J:K,2,FALSE)</f>
        <v>152 INDEMNIZACIONES</v>
      </c>
      <c r="M541" s="143">
        <f t="shared" si="35"/>
        <v>3233.9029137901443</v>
      </c>
      <c r="N541" s="170">
        <v>3233.9029137901443</v>
      </c>
      <c r="O541">
        <v>152</v>
      </c>
      <c r="P541" s="5">
        <v>1</v>
      </c>
      <c r="Q541" s="4" t="str">
        <f t="shared" si="34"/>
        <v>15</v>
      </c>
      <c r="R541" s="135"/>
      <c r="S541" s="135">
        <f t="shared" si="32"/>
        <v>2.9479408587299075E-3</v>
      </c>
      <c r="T541" s="135"/>
      <c r="U541" s="135">
        <f t="shared" si="33"/>
        <v>3233.9029137901434</v>
      </c>
      <c r="V541">
        <v>3018.691439339425</v>
      </c>
    </row>
    <row r="542" spans="2:22">
      <c r="B542">
        <v>707</v>
      </c>
      <c r="D542" s="136" t="s">
        <v>1396</v>
      </c>
      <c r="E542" s="136"/>
      <c r="F542" s="136"/>
      <c r="G542" s="136" t="s">
        <v>1404</v>
      </c>
      <c r="H542" s="136" t="s">
        <v>1210</v>
      </c>
      <c r="I542" s="136"/>
      <c r="J542" s="137" t="str">
        <f>+VLOOKUP(P542,CATÁLOGO!D:E,2)</f>
        <v>1000 SERVICIOS PERSONALES</v>
      </c>
      <c r="K542" s="137" t="str">
        <f>+VLOOKUP(Q542,CATÁLOGO!G:H,2,FALSE)</f>
        <v>1500 OTRAS PRESTACIONES SOCIALES Y ECONOMICAS</v>
      </c>
      <c r="L542" s="142" t="str">
        <f>+VLOOKUP(O542,CATÁLOGO!J:K,2,FALSE)</f>
        <v>152 INDEMNIZACIONES</v>
      </c>
      <c r="M542" s="143">
        <f t="shared" si="35"/>
        <v>7807.2833867808613</v>
      </c>
      <c r="N542" s="170">
        <v>7807.2833867808613</v>
      </c>
      <c r="O542">
        <v>152</v>
      </c>
      <c r="P542" s="5">
        <v>1</v>
      </c>
      <c r="Q542" s="4" t="str">
        <f t="shared" si="34"/>
        <v>15</v>
      </c>
      <c r="R542" s="135"/>
      <c r="S542" s="135">
        <f t="shared" si="32"/>
        <v>7.1169142380345558E-3</v>
      </c>
      <c r="T542" s="135"/>
      <c r="U542" s="135">
        <f t="shared" si="33"/>
        <v>7807.2833867808595</v>
      </c>
      <c r="V542">
        <v>7287.7201797473826</v>
      </c>
    </row>
    <row r="543" spans="2:22">
      <c r="B543">
        <v>717</v>
      </c>
      <c r="D543" s="136" t="s">
        <v>1397</v>
      </c>
      <c r="E543" s="136"/>
      <c r="F543" s="136"/>
      <c r="G543" s="136" t="s">
        <v>1175</v>
      </c>
      <c r="H543" s="136" t="s">
        <v>1210</v>
      </c>
      <c r="I543" s="136"/>
      <c r="J543" s="137" t="str">
        <f>+VLOOKUP(P543,CATÁLOGO!D:E,2)</f>
        <v>1000 SERVICIOS PERSONALES</v>
      </c>
      <c r="K543" s="137" t="str">
        <f>+VLOOKUP(Q543,CATÁLOGO!G:H,2,FALSE)</f>
        <v>1500 OTRAS PRESTACIONES SOCIALES Y ECONOMICAS</v>
      </c>
      <c r="L543" s="142" t="str">
        <f>+VLOOKUP(O543,CATÁLOGO!J:K,2,FALSE)</f>
        <v>152 INDEMNIZACIONES</v>
      </c>
      <c r="M543" s="143">
        <f t="shared" si="35"/>
        <v>3165.3255369288122</v>
      </c>
      <c r="N543" s="170">
        <v>3165.3255369288122</v>
      </c>
      <c r="O543">
        <v>152</v>
      </c>
      <c r="P543" s="5">
        <v>1</v>
      </c>
      <c r="Q543" s="4" t="str">
        <f t="shared" si="34"/>
        <v>15</v>
      </c>
      <c r="R543" s="135"/>
      <c r="S543" s="135">
        <f t="shared" si="32"/>
        <v>2.8854275252677398E-3</v>
      </c>
      <c r="T543" s="135"/>
      <c r="U543" s="135">
        <f t="shared" si="33"/>
        <v>3165.3255369288117</v>
      </c>
      <c r="V543">
        <v>2954.6777858741648</v>
      </c>
    </row>
    <row r="544" spans="2:22">
      <c r="B544">
        <v>127</v>
      </c>
      <c r="D544" s="136" t="s">
        <v>1337</v>
      </c>
      <c r="E544" s="136"/>
      <c r="F544" s="136"/>
      <c r="G544" s="136" t="s">
        <v>1194</v>
      </c>
      <c r="H544" s="136" t="s">
        <v>1210</v>
      </c>
      <c r="I544" s="136"/>
      <c r="J544" s="137" t="str">
        <f>+VLOOKUP(P544,CATÁLOGO!D:E,2)</f>
        <v>1000 SERVICIOS PERSONALES</v>
      </c>
      <c r="K544" s="137" t="str">
        <f>+VLOOKUP(Q544,CATÁLOGO!G:H,2,FALSE)</f>
        <v>1500 OTRAS PRESTACIONES SOCIALES Y ECONOMICAS</v>
      </c>
      <c r="L544" s="142" t="str">
        <f>+VLOOKUP(O544,CATÁLOGO!J:K,2,FALSE)</f>
        <v>159 OTRAS PRESTACIONES SOCIALES Y ECONÓMICAS</v>
      </c>
      <c r="M544" s="143">
        <f t="shared" si="35"/>
        <v>21218.356258618202</v>
      </c>
      <c r="N544" s="170">
        <v>21218.356258618202</v>
      </c>
      <c r="O544">
        <v>159</v>
      </c>
      <c r="P544" s="5">
        <v>1</v>
      </c>
      <c r="Q544" s="4" t="str">
        <f t="shared" si="34"/>
        <v>15</v>
      </c>
      <c r="R544" s="135">
        <f>+SUM(M544:M603)</f>
        <v>3935283.0000000005</v>
      </c>
      <c r="S544" s="135">
        <f>+M544/R$544</f>
        <v>5.391824745162724E-3</v>
      </c>
      <c r="T544" s="171">
        <v>3935283</v>
      </c>
      <c r="U544" s="135">
        <f>+T$544*S544</f>
        <v>21218.356258618202</v>
      </c>
      <c r="V544">
        <v>19806.303138121966</v>
      </c>
    </row>
    <row r="545" spans="2:22">
      <c r="B545">
        <v>137</v>
      </c>
      <c r="D545" s="136" t="s">
        <v>1338</v>
      </c>
      <c r="E545" s="136"/>
      <c r="F545" s="136"/>
      <c r="G545" s="136" t="s">
        <v>1188</v>
      </c>
      <c r="H545" s="136" t="s">
        <v>1210</v>
      </c>
      <c r="I545" s="136"/>
      <c r="J545" s="137" t="str">
        <f>+VLOOKUP(P545,CATÁLOGO!D:E,2)</f>
        <v>1000 SERVICIOS PERSONALES</v>
      </c>
      <c r="K545" s="137" t="str">
        <f>+VLOOKUP(Q545,CATÁLOGO!G:H,2,FALSE)</f>
        <v>1500 OTRAS PRESTACIONES SOCIALES Y ECONOMICAS</v>
      </c>
      <c r="L545" s="142" t="str">
        <f>+VLOOKUP(O545,CATÁLOGO!J:K,2,FALSE)</f>
        <v>159 OTRAS PRESTACIONES SOCIALES Y ECONÓMICAS</v>
      </c>
      <c r="M545" s="143">
        <f t="shared" si="35"/>
        <v>182442.76886887153</v>
      </c>
      <c r="N545" s="170">
        <v>182442.76886887153</v>
      </c>
      <c r="O545">
        <v>159</v>
      </c>
      <c r="P545" s="5">
        <v>1</v>
      </c>
      <c r="Q545" s="4" t="str">
        <f t="shared" si="34"/>
        <v>15</v>
      </c>
      <c r="R545" s="135"/>
      <c r="S545" s="135">
        <f t="shared" ref="S545:S603" si="36">+M545/R$544</f>
        <v>4.6360774782619574E-2</v>
      </c>
      <c r="T545" s="135"/>
      <c r="U545" s="135">
        <f t="shared" ref="U545:U603" si="37">+T$544*S545</f>
        <v>182442.7688688715</v>
      </c>
      <c r="V545">
        <v>170301.44755475572</v>
      </c>
    </row>
    <row r="546" spans="2:22">
      <c r="B546">
        <v>147</v>
      </c>
      <c r="D546" s="136" t="s">
        <v>1339</v>
      </c>
      <c r="E546" s="136"/>
      <c r="F546" s="136"/>
      <c r="G546" s="136" t="s">
        <v>1177</v>
      </c>
      <c r="H546" s="136" t="s">
        <v>1209</v>
      </c>
      <c r="I546" s="136"/>
      <c r="J546" s="137" t="str">
        <f>+VLOOKUP(P546,CATÁLOGO!D:E,2)</f>
        <v>1000 SERVICIOS PERSONALES</v>
      </c>
      <c r="K546" s="137" t="str">
        <f>+VLOOKUP(Q546,CATÁLOGO!G:H,2,FALSE)</f>
        <v>1500 OTRAS PRESTACIONES SOCIALES Y ECONOMICAS</v>
      </c>
      <c r="L546" s="142" t="str">
        <f>+VLOOKUP(O546,CATÁLOGO!J:K,2,FALSE)</f>
        <v>159 OTRAS PRESTACIONES SOCIALES Y ECONÓMICAS</v>
      </c>
      <c r="M546" s="143">
        <f t="shared" si="35"/>
        <v>116082.58511803739</v>
      </c>
      <c r="N546" s="170">
        <v>116082.58511803739</v>
      </c>
      <c r="O546">
        <v>159</v>
      </c>
      <c r="P546" s="5">
        <v>1</v>
      </c>
      <c r="Q546" s="4" t="str">
        <f t="shared" si="34"/>
        <v>15</v>
      </c>
      <c r="R546" s="135"/>
      <c r="S546" s="135">
        <f t="shared" si="36"/>
        <v>2.9497900181012997E-2</v>
      </c>
      <c r="T546" s="135"/>
      <c r="U546" s="135">
        <f t="shared" si="37"/>
        <v>116082.58511803737</v>
      </c>
      <c r="V546">
        <v>108357.44493501224</v>
      </c>
    </row>
    <row r="547" spans="2:22">
      <c r="B547">
        <v>157</v>
      </c>
      <c r="D547" s="136" t="s">
        <v>1340</v>
      </c>
      <c r="E547" s="136"/>
      <c r="F547" s="136"/>
      <c r="G547" s="136" t="s">
        <v>1176</v>
      </c>
      <c r="H547" s="136" t="s">
        <v>1209</v>
      </c>
      <c r="I547" s="136"/>
      <c r="J547" s="137" t="str">
        <f>+VLOOKUP(P547,CATÁLOGO!D:E,2)</f>
        <v>1000 SERVICIOS PERSONALES</v>
      </c>
      <c r="K547" s="137" t="str">
        <f>+VLOOKUP(Q547,CATÁLOGO!G:H,2,FALSE)</f>
        <v>1500 OTRAS PRESTACIONES SOCIALES Y ECONOMICAS</v>
      </c>
      <c r="L547" s="142" t="str">
        <f>+VLOOKUP(O547,CATÁLOGO!J:K,2,FALSE)</f>
        <v>159 OTRAS PRESTACIONES SOCIALES Y ECONÓMICAS</v>
      </c>
      <c r="M547" s="143">
        <f t="shared" si="35"/>
        <v>61358.462956999101</v>
      </c>
      <c r="N547" s="170">
        <v>61358.462956999101</v>
      </c>
      <c r="O547">
        <v>159</v>
      </c>
      <c r="P547" s="5">
        <v>1</v>
      </c>
      <c r="Q547" s="4" t="str">
        <f t="shared" si="34"/>
        <v>15</v>
      </c>
      <c r="R547" s="135"/>
      <c r="S547" s="135">
        <f t="shared" si="36"/>
        <v>1.5591880674655188E-2</v>
      </c>
      <c r="T547" s="135"/>
      <c r="U547" s="135">
        <f t="shared" si="37"/>
        <v>61358.462956999094</v>
      </c>
      <c r="V547">
        <v>57275.139629251113</v>
      </c>
    </row>
    <row r="548" spans="2:22">
      <c r="B548">
        <v>167</v>
      </c>
      <c r="D548" s="136" t="s">
        <v>1341</v>
      </c>
      <c r="E548" s="136"/>
      <c r="F548" s="136"/>
      <c r="G548" s="136" t="s">
        <v>1181</v>
      </c>
      <c r="H548" s="136" t="s">
        <v>1213</v>
      </c>
      <c r="I548" s="136"/>
      <c r="J548" s="137" t="str">
        <f>+VLOOKUP(P548,CATÁLOGO!D:E,2)</f>
        <v>1000 SERVICIOS PERSONALES</v>
      </c>
      <c r="K548" s="137" t="str">
        <f>+VLOOKUP(Q548,CATÁLOGO!G:H,2,FALSE)</f>
        <v>1500 OTRAS PRESTACIONES SOCIALES Y ECONOMICAS</v>
      </c>
      <c r="L548" s="142" t="str">
        <f>+VLOOKUP(O548,CATÁLOGO!J:K,2,FALSE)</f>
        <v>159 OTRAS PRESTACIONES SOCIALES Y ECONÓMICAS</v>
      </c>
      <c r="M548" s="143">
        <f t="shared" si="35"/>
        <v>20254.195617549132</v>
      </c>
      <c r="N548" s="170">
        <v>20254.195617549132</v>
      </c>
      <c r="O548">
        <v>159</v>
      </c>
      <c r="P548" s="5">
        <v>1</v>
      </c>
      <c r="Q548" s="4" t="str">
        <f t="shared" si="34"/>
        <v>15</v>
      </c>
      <c r="R548" s="135"/>
      <c r="S548" s="135">
        <f t="shared" si="36"/>
        <v>5.1468206016058136E-3</v>
      </c>
      <c r="T548" s="135"/>
      <c r="U548" s="135">
        <f t="shared" si="37"/>
        <v>20254.195617549132</v>
      </c>
      <c r="V548">
        <v>18906.306093199899</v>
      </c>
    </row>
    <row r="549" spans="2:22">
      <c r="B549">
        <v>177</v>
      </c>
      <c r="D549" s="136" t="s">
        <v>1342</v>
      </c>
      <c r="E549" s="136"/>
      <c r="F549" s="136"/>
      <c r="G549" s="136" t="s">
        <v>1194</v>
      </c>
      <c r="H549" s="136" t="s">
        <v>1213</v>
      </c>
      <c r="I549" s="136"/>
      <c r="J549" s="137" t="str">
        <f>+VLOOKUP(P549,CATÁLOGO!D:E,2)</f>
        <v>1000 SERVICIOS PERSONALES</v>
      </c>
      <c r="K549" s="137" t="str">
        <f>+VLOOKUP(Q549,CATÁLOGO!G:H,2,FALSE)</f>
        <v>1500 OTRAS PRESTACIONES SOCIALES Y ECONOMICAS</v>
      </c>
      <c r="L549" s="142" t="str">
        <f>+VLOOKUP(O549,CATÁLOGO!J:K,2,FALSE)</f>
        <v>159 OTRAS PRESTACIONES SOCIALES Y ECONÓMICAS</v>
      </c>
      <c r="M549" s="143">
        <f t="shared" si="35"/>
        <v>36036.181515524419</v>
      </c>
      <c r="N549" s="170">
        <v>36036.181515524419</v>
      </c>
      <c r="O549">
        <v>159</v>
      </c>
      <c r="P549" s="5">
        <v>1</v>
      </c>
      <c r="Q549" s="4" t="str">
        <f t="shared" si="34"/>
        <v>15</v>
      </c>
      <c r="R549" s="135"/>
      <c r="S549" s="135">
        <f t="shared" si="36"/>
        <v>9.1572020399865554E-3</v>
      </c>
      <c r="T549" s="135"/>
      <c r="U549" s="135">
        <f t="shared" si="37"/>
        <v>36036.181515524411</v>
      </c>
      <c r="V549">
        <v>33638.022019116812</v>
      </c>
    </row>
    <row r="550" spans="2:22">
      <c r="B550">
        <v>187</v>
      </c>
      <c r="D550" s="136" t="s">
        <v>1343</v>
      </c>
      <c r="E550" s="136"/>
      <c r="F550" s="136"/>
      <c r="G550" s="136" t="s">
        <v>1187</v>
      </c>
      <c r="H550" s="136" t="s">
        <v>1209</v>
      </c>
      <c r="I550" s="136"/>
      <c r="J550" s="137" t="str">
        <f>+VLOOKUP(P550,CATÁLOGO!D:E,2)</f>
        <v>1000 SERVICIOS PERSONALES</v>
      </c>
      <c r="K550" s="137" t="str">
        <f>+VLOOKUP(Q550,CATÁLOGO!G:H,2,FALSE)</f>
        <v>1500 OTRAS PRESTACIONES SOCIALES Y ECONOMICAS</v>
      </c>
      <c r="L550" s="142" t="str">
        <f>+VLOOKUP(O550,CATÁLOGO!J:K,2,FALSE)</f>
        <v>159 OTRAS PRESTACIONES SOCIALES Y ECONÓMICAS</v>
      </c>
      <c r="M550" s="143">
        <f t="shared" si="35"/>
        <v>46420.962933439354</v>
      </c>
      <c r="N550" s="170">
        <v>46420.962933439354</v>
      </c>
      <c r="O550">
        <v>159</v>
      </c>
      <c r="P550" s="5">
        <v>1</v>
      </c>
      <c r="Q550" s="4" t="str">
        <f t="shared" si="34"/>
        <v>15</v>
      </c>
      <c r="R550" s="135"/>
      <c r="S550" s="135">
        <f t="shared" si="36"/>
        <v>1.1796092665620071E-2</v>
      </c>
      <c r="T550" s="135"/>
      <c r="U550" s="135">
        <f t="shared" si="37"/>
        <v>46420.962933439347</v>
      </c>
      <c r="V550">
        <v>43331.710176643966</v>
      </c>
    </row>
    <row r="551" spans="2:22">
      <c r="B551">
        <v>197</v>
      </c>
      <c r="D551" s="136" t="s">
        <v>1344</v>
      </c>
      <c r="E551" s="136"/>
      <c r="F551" s="136"/>
      <c r="G551" s="136" t="s">
        <v>1181</v>
      </c>
      <c r="H551" s="136" t="s">
        <v>1210</v>
      </c>
      <c r="I551" s="136"/>
      <c r="J551" s="137" t="str">
        <f>+VLOOKUP(P551,CATÁLOGO!D:E,2)</f>
        <v>1000 SERVICIOS PERSONALES</v>
      </c>
      <c r="K551" s="137" t="str">
        <f>+VLOOKUP(Q551,CATÁLOGO!G:H,2,FALSE)</f>
        <v>1500 OTRAS PRESTACIONES SOCIALES Y ECONOMICAS</v>
      </c>
      <c r="L551" s="142" t="str">
        <f>+VLOOKUP(O551,CATÁLOGO!J:K,2,FALSE)</f>
        <v>159 OTRAS PRESTACIONES SOCIALES Y ECONÓMICAS</v>
      </c>
      <c r="M551" s="143">
        <f t="shared" si="35"/>
        <v>54188.31830109052</v>
      </c>
      <c r="N551" s="170">
        <v>54188.31830109052</v>
      </c>
      <c r="O551">
        <v>159</v>
      </c>
      <c r="P551" s="5">
        <v>1</v>
      </c>
      <c r="Q551" s="4" t="str">
        <f t="shared" si="34"/>
        <v>15</v>
      </c>
      <c r="R551" s="135"/>
      <c r="S551" s="135">
        <f t="shared" si="36"/>
        <v>1.3769865674486565E-2</v>
      </c>
      <c r="T551" s="135"/>
      <c r="U551" s="135">
        <f t="shared" si="37"/>
        <v>54188.318301090512</v>
      </c>
      <c r="V551">
        <v>50582.158473303694</v>
      </c>
    </row>
    <row r="552" spans="2:22">
      <c r="B552">
        <v>207</v>
      </c>
      <c r="D552" s="136" t="s">
        <v>1345</v>
      </c>
      <c r="E552" s="136"/>
      <c r="F552" s="136"/>
      <c r="G552" s="136" t="s">
        <v>1181</v>
      </c>
      <c r="H552" s="136" t="s">
        <v>1213</v>
      </c>
      <c r="I552" s="136"/>
      <c r="J552" s="137" t="str">
        <f>+VLOOKUP(P552,CATÁLOGO!D:E,2)</f>
        <v>1000 SERVICIOS PERSONALES</v>
      </c>
      <c r="K552" s="137" t="str">
        <f>+VLOOKUP(Q552,CATÁLOGO!G:H,2,FALSE)</f>
        <v>1500 OTRAS PRESTACIONES SOCIALES Y ECONOMICAS</v>
      </c>
      <c r="L552" s="142" t="str">
        <f>+VLOOKUP(O552,CATÁLOGO!J:K,2,FALSE)</f>
        <v>159 OTRAS PRESTACIONES SOCIALES Y ECONÓMICAS</v>
      </c>
      <c r="M552" s="143">
        <f t="shared" si="35"/>
        <v>79966.506100833401</v>
      </c>
      <c r="N552" s="170">
        <v>79966.506100833401</v>
      </c>
      <c r="O552">
        <v>159</v>
      </c>
      <c r="P552" s="5">
        <v>1</v>
      </c>
      <c r="Q552" s="4" t="str">
        <f t="shared" si="34"/>
        <v>15</v>
      </c>
      <c r="R552" s="135"/>
      <c r="S552" s="135">
        <f t="shared" si="36"/>
        <v>2.0320395280551205E-2</v>
      </c>
      <c r="T552" s="135"/>
      <c r="U552" s="135">
        <f t="shared" si="37"/>
        <v>79966.506100833387</v>
      </c>
      <c r="V552">
        <v>74644.84248567943</v>
      </c>
    </row>
    <row r="553" spans="2:22">
      <c r="B553">
        <v>217</v>
      </c>
      <c r="D553" s="136" t="s">
        <v>1346</v>
      </c>
      <c r="E553" s="136"/>
      <c r="F553" s="136"/>
      <c r="G553" s="136" t="s">
        <v>1190</v>
      </c>
      <c r="H553" s="136" t="s">
        <v>1213</v>
      </c>
      <c r="I553" s="136"/>
      <c r="J553" s="137" t="str">
        <f>+VLOOKUP(P553,CATÁLOGO!D:E,2)</f>
        <v>1000 SERVICIOS PERSONALES</v>
      </c>
      <c r="K553" s="137" t="str">
        <f>+VLOOKUP(Q553,CATÁLOGO!G:H,2,FALSE)</f>
        <v>1500 OTRAS PRESTACIONES SOCIALES Y ECONOMICAS</v>
      </c>
      <c r="L553" s="142" t="str">
        <f>+VLOOKUP(O553,CATÁLOGO!J:K,2,FALSE)</f>
        <v>159 OTRAS PRESTACIONES SOCIALES Y ECONÓMICAS</v>
      </c>
      <c r="M553" s="143">
        <f t="shared" si="35"/>
        <v>180891.64193256863</v>
      </c>
      <c r="N553" s="170">
        <v>180891.64193256863</v>
      </c>
      <c r="O553">
        <v>159</v>
      </c>
      <c r="P553" s="5">
        <v>1</v>
      </c>
      <c r="Q553" s="4" t="str">
        <f t="shared" si="34"/>
        <v>15</v>
      </c>
      <c r="R553" s="135"/>
      <c r="S553" s="135">
        <f t="shared" si="36"/>
        <v>4.5966615852676571E-2</v>
      </c>
      <c r="T553" s="135"/>
      <c r="U553" s="135">
        <f t="shared" si="37"/>
        <v>180891.6419325686</v>
      </c>
      <c r="V553">
        <v>168853.54603346597</v>
      </c>
    </row>
    <row r="554" spans="2:22">
      <c r="B554">
        <v>227</v>
      </c>
      <c r="D554" s="136" t="s">
        <v>1347</v>
      </c>
      <c r="E554" s="136"/>
      <c r="F554" s="136"/>
      <c r="G554" s="136" t="s">
        <v>1185</v>
      </c>
      <c r="H554" s="136" t="s">
        <v>1210</v>
      </c>
      <c r="I554" s="136"/>
      <c r="J554" s="137" t="str">
        <f>+VLOOKUP(P554,CATÁLOGO!D:E,2)</f>
        <v>1000 SERVICIOS PERSONALES</v>
      </c>
      <c r="K554" s="137" t="str">
        <f>+VLOOKUP(Q554,CATÁLOGO!G:H,2,FALSE)</f>
        <v>1500 OTRAS PRESTACIONES SOCIALES Y ECONOMICAS</v>
      </c>
      <c r="L554" s="142" t="str">
        <f>+VLOOKUP(O554,CATÁLOGO!J:K,2,FALSE)</f>
        <v>159 OTRAS PRESTACIONES SOCIALES Y ECONÓMICAS</v>
      </c>
      <c r="M554" s="143">
        <f t="shared" si="35"/>
        <v>41395.189382939694</v>
      </c>
      <c r="N554" s="170">
        <v>41395.189382939694</v>
      </c>
      <c r="O554">
        <v>159</v>
      </c>
      <c r="P554" s="5">
        <v>1</v>
      </c>
      <c r="Q554" s="4" t="str">
        <f t="shared" si="34"/>
        <v>15</v>
      </c>
      <c r="R554" s="135"/>
      <c r="S554" s="135">
        <f t="shared" si="36"/>
        <v>1.0518986660664477E-2</v>
      </c>
      <c r="T554" s="135"/>
      <c r="U554" s="135">
        <f t="shared" si="37"/>
        <v>41395.189382939687</v>
      </c>
      <c r="V554">
        <v>38640.395108148914</v>
      </c>
    </row>
    <row r="555" spans="2:22">
      <c r="B555">
        <v>237</v>
      </c>
      <c r="D555" s="136" t="s">
        <v>1348</v>
      </c>
      <c r="E555" s="136"/>
      <c r="F555" s="136"/>
      <c r="G555" s="136" t="s">
        <v>1195</v>
      </c>
      <c r="H555" s="136" t="s">
        <v>1214</v>
      </c>
      <c r="I555" s="136"/>
      <c r="J555" s="137" t="str">
        <f>+VLOOKUP(P555,CATÁLOGO!D:E,2)</f>
        <v>1000 SERVICIOS PERSONALES</v>
      </c>
      <c r="K555" s="137" t="str">
        <f>+VLOOKUP(Q555,CATÁLOGO!G:H,2,FALSE)</f>
        <v>1500 OTRAS PRESTACIONES SOCIALES Y ECONOMICAS</v>
      </c>
      <c r="L555" s="142" t="str">
        <f>+VLOOKUP(O555,CATÁLOGO!J:K,2,FALSE)</f>
        <v>159 OTRAS PRESTACIONES SOCIALES Y ECONÓMICAS</v>
      </c>
      <c r="M555" s="143">
        <f t="shared" si="35"/>
        <v>102392.47328279409</v>
      </c>
      <c r="N555" s="170">
        <v>102392.47328279409</v>
      </c>
      <c r="O555">
        <v>159</v>
      </c>
      <c r="P555" s="5">
        <v>1</v>
      </c>
      <c r="Q555" s="4" t="str">
        <f t="shared" si="34"/>
        <v>15</v>
      </c>
      <c r="R555" s="135"/>
      <c r="S555" s="135">
        <f t="shared" si="36"/>
        <v>2.6019087644470317E-2</v>
      </c>
      <c r="T555" s="135"/>
      <c r="U555" s="135">
        <f t="shared" si="37"/>
        <v>102392.47328279409</v>
      </c>
      <c r="V555">
        <v>95578.391661576519</v>
      </c>
    </row>
    <row r="556" spans="2:22">
      <c r="B556">
        <v>247</v>
      </c>
      <c r="D556" s="136" t="s">
        <v>1349</v>
      </c>
      <c r="E556" s="136"/>
      <c r="F556" s="136"/>
      <c r="G556" s="136" t="s">
        <v>1178</v>
      </c>
      <c r="H556" s="136" t="s">
        <v>1211</v>
      </c>
      <c r="I556" s="136"/>
      <c r="J556" s="137" t="str">
        <f>+VLOOKUP(P556,CATÁLOGO!D:E,2)</f>
        <v>1000 SERVICIOS PERSONALES</v>
      </c>
      <c r="K556" s="137" t="str">
        <f>+VLOOKUP(Q556,CATÁLOGO!G:H,2,FALSE)</f>
        <v>1500 OTRAS PRESTACIONES SOCIALES Y ECONOMICAS</v>
      </c>
      <c r="L556" s="142" t="str">
        <f>+VLOOKUP(O556,CATÁLOGO!J:K,2,FALSE)</f>
        <v>159 OTRAS PRESTACIONES SOCIALES Y ECONÓMICAS</v>
      </c>
      <c r="M556" s="143">
        <f t="shared" si="35"/>
        <v>44083.983377032986</v>
      </c>
      <c r="N556" s="170">
        <v>44083.983377032986</v>
      </c>
      <c r="O556">
        <v>159</v>
      </c>
      <c r="P556" s="5">
        <v>1</v>
      </c>
      <c r="Q556" s="4" t="str">
        <f t="shared" si="34"/>
        <v>15</v>
      </c>
      <c r="R556" s="135"/>
      <c r="S556" s="135">
        <f t="shared" si="36"/>
        <v>1.1202239680610767E-2</v>
      </c>
      <c r="T556" s="135"/>
      <c r="U556" s="135">
        <f t="shared" si="37"/>
        <v>44083.983377032979</v>
      </c>
      <c r="V556">
        <v>41150.253472005112</v>
      </c>
    </row>
    <row r="557" spans="2:22">
      <c r="B557">
        <v>257</v>
      </c>
      <c r="D557" s="136" t="s">
        <v>1350</v>
      </c>
      <c r="E557" s="136"/>
      <c r="F557" s="136"/>
      <c r="G557" s="136" t="s">
        <v>1177</v>
      </c>
      <c r="H557" s="136" t="s">
        <v>1209</v>
      </c>
      <c r="I557" s="136"/>
      <c r="J557" s="137" t="str">
        <f>+VLOOKUP(P557,CATÁLOGO!D:E,2)</f>
        <v>1000 SERVICIOS PERSONALES</v>
      </c>
      <c r="K557" s="137" t="str">
        <f>+VLOOKUP(Q557,CATÁLOGO!G:H,2,FALSE)</f>
        <v>1500 OTRAS PRESTACIONES SOCIALES Y ECONOMICAS</v>
      </c>
      <c r="L557" s="142" t="str">
        <f>+VLOOKUP(O557,CATÁLOGO!J:K,2,FALSE)</f>
        <v>159 OTRAS PRESTACIONES SOCIALES Y ECONÓMICAS</v>
      </c>
      <c r="M557" s="143">
        <f t="shared" si="35"/>
        <v>60310.870714232136</v>
      </c>
      <c r="N557" s="170">
        <v>60310.870714232136</v>
      </c>
      <c r="O557">
        <v>159</v>
      </c>
      <c r="P557" s="5">
        <v>1</v>
      </c>
      <c r="Q557" s="4" t="str">
        <f t="shared" si="34"/>
        <v>15</v>
      </c>
      <c r="R557" s="135"/>
      <c r="S557" s="135">
        <f t="shared" si="36"/>
        <v>1.5325675615764388E-2</v>
      </c>
      <c r="T557" s="135"/>
      <c r="U557" s="135">
        <f t="shared" si="37"/>
        <v>60310.870714232129</v>
      </c>
      <c r="V557">
        <v>56297.263243705929</v>
      </c>
    </row>
    <row r="558" spans="2:22">
      <c r="B558">
        <v>267</v>
      </c>
      <c r="D558" s="136" t="s">
        <v>1351</v>
      </c>
      <c r="E558" s="136"/>
      <c r="F558" s="136"/>
      <c r="G558" s="136" t="s">
        <v>1194</v>
      </c>
      <c r="H558" s="136" t="s">
        <v>1210</v>
      </c>
      <c r="I558" s="136"/>
      <c r="J558" s="137" t="str">
        <f>+VLOOKUP(P558,CATÁLOGO!D:E,2)</f>
        <v>1000 SERVICIOS PERSONALES</v>
      </c>
      <c r="K558" s="137" t="str">
        <f>+VLOOKUP(Q558,CATÁLOGO!G:H,2,FALSE)</f>
        <v>1500 OTRAS PRESTACIONES SOCIALES Y ECONOMICAS</v>
      </c>
      <c r="L558" s="142" t="str">
        <f>+VLOOKUP(O558,CATÁLOGO!J:K,2,FALSE)</f>
        <v>159 OTRAS PRESTACIONES SOCIALES Y ECONÓMICAS</v>
      </c>
      <c r="M558" s="143">
        <f t="shared" si="35"/>
        <v>15755.19682336398</v>
      </c>
      <c r="N558" s="170">
        <v>15755.19682336398</v>
      </c>
      <c r="O558">
        <v>159</v>
      </c>
      <c r="P558" s="5">
        <v>1</v>
      </c>
      <c r="Q558" s="4" t="str">
        <f t="shared" si="34"/>
        <v>15</v>
      </c>
      <c r="R558" s="135"/>
      <c r="S558" s="135">
        <f t="shared" si="36"/>
        <v>4.0035740309817564E-3</v>
      </c>
      <c r="T558" s="135"/>
      <c r="U558" s="135">
        <f t="shared" si="37"/>
        <v>15755.19682336398</v>
      </c>
      <c r="V558">
        <v>14706.709628253029</v>
      </c>
    </row>
    <row r="559" spans="2:22">
      <c r="B559">
        <v>277</v>
      </c>
      <c r="D559" s="136" t="s">
        <v>1352</v>
      </c>
      <c r="E559" s="136"/>
      <c r="F559" s="136"/>
      <c r="G559" s="136" t="s">
        <v>1194</v>
      </c>
      <c r="H559" s="136" t="s">
        <v>1210</v>
      </c>
      <c r="I559" s="136"/>
      <c r="J559" s="137" t="str">
        <f>+VLOOKUP(P559,CATÁLOGO!D:E,2)</f>
        <v>1000 SERVICIOS PERSONALES</v>
      </c>
      <c r="K559" s="137" t="str">
        <f>+VLOOKUP(Q559,CATÁLOGO!G:H,2,FALSE)</f>
        <v>1500 OTRAS PRESTACIONES SOCIALES Y ECONOMICAS</v>
      </c>
      <c r="L559" s="142" t="str">
        <f>+VLOOKUP(O559,CATÁLOGO!J:K,2,FALSE)</f>
        <v>159 OTRAS PRESTACIONES SOCIALES Y ECONÓMICAS</v>
      </c>
      <c r="M559" s="143">
        <f t="shared" si="35"/>
        <v>16644.828215945814</v>
      </c>
      <c r="N559" s="170">
        <v>16644.828215945814</v>
      </c>
      <c r="O559">
        <v>159</v>
      </c>
      <c r="P559" s="5">
        <v>1</v>
      </c>
      <c r="Q559" s="4" t="str">
        <f t="shared" si="34"/>
        <v>15</v>
      </c>
      <c r="R559" s="135"/>
      <c r="S559" s="135">
        <f t="shared" si="36"/>
        <v>4.2296394480259266E-3</v>
      </c>
      <c r="T559" s="135"/>
      <c r="U559" s="135">
        <f t="shared" si="37"/>
        <v>16644.828215945814</v>
      </c>
      <c r="V559">
        <v>15537.137246109085</v>
      </c>
    </row>
    <row r="560" spans="2:22">
      <c r="B560">
        <v>287</v>
      </c>
      <c r="D560" s="136" t="s">
        <v>1353</v>
      </c>
      <c r="E560" s="136"/>
      <c r="F560" s="136"/>
      <c r="G560" s="136" t="s">
        <v>1194</v>
      </c>
      <c r="H560" s="136" t="s">
        <v>1210</v>
      </c>
      <c r="I560" s="136"/>
      <c r="J560" s="137" t="str">
        <f>+VLOOKUP(P560,CATÁLOGO!D:E,2)</f>
        <v>1000 SERVICIOS PERSONALES</v>
      </c>
      <c r="K560" s="137" t="str">
        <f>+VLOOKUP(Q560,CATÁLOGO!G:H,2,FALSE)</f>
        <v>1500 OTRAS PRESTACIONES SOCIALES Y ECONOMICAS</v>
      </c>
      <c r="L560" s="142" t="str">
        <f>+VLOOKUP(O560,CATÁLOGO!J:K,2,FALSE)</f>
        <v>159 OTRAS PRESTACIONES SOCIALES Y ECONÓMICAS</v>
      </c>
      <c r="M560" s="143">
        <f t="shared" si="35"/>
        <v>21606.674818013165</v>
      </c>
      <c r="N560" s="170">
        <v>21606.674818013165</v>
      </c>
      <c r="O560">
        <v>159</v>
      </c>
      <c r="P560" s="5">
        <v>1</v>
      </c>
      <c r="Q560" s="4" t="str">
        <f t="shared" si="34"/>
        <v>15</v>
      </c>
      <c r="R560" s="135"/>
      <c r="S560" s="135">
        <f t="shared" si="36"/>
        <v>5.4905008910447264E-3</v>
      </c>
      <c r="T560" s="135"/>
      <c r="U560" s="135">
        <f t="shared" si="37"/>
        <v>21606.674818013165</v>
      </c>
      <c r="V560">
        <v>20168.779618759414</v>
      </c>
    </row>
    <row r="561" spans="2:22">
      <c r="B561">
        <v>297</v>
      </c>
      <c r="D561" s="136" t="s">
        <v>1354</v>
      </c>
      <c r="E561" s="136"/>
      <c r="F561" s="136"/>
      <c r="G561" s="136" t="s">
        <v>1194</v>
      </c>
      <c r="H561" s="136" t="s">
        <v>1210</v>
      </c>
      <c r="I561" s="136"/>
      <c r="J561" s="137" t="str">
        <f>+VLOOKUP(P561,CATÁLOGO!D:E,2)</f>
        <v>1000 SERVICIOS PERSONALES</v>
      </c>
      <c r="K561" s="137" t="str">
        <f>+VLOOKUP(Q561,CATÁLOGO!G:H,2,FALSE)</f>
        <v>1500 OTRAS PRESTACIONES SOCIALES Y ECONOMICAS</v>
      </c>
      <c r="L561" s="142" t="str">
        <f>+VLOOKUP(O561,CATÁLOGO!J:K,2,FALSE)</f>
        <v>159 OTRAS PRESTACIONES SOCIALES Y ECONÓMICAS</v>
      </c>
      <c r="M561" s="143">
        <f t="shared" si="35"/>
        <v>31748.408572644115</v>
      </c>
      <c r="N561" s="170">
        <v>31748.408572644115</v>
      </c>
      <c r="O561">
        <v>159</v>
      </c>
      <c r="P561" s="5">
        <v>1</v>
      </c>
      <c r="Q561" s="4" t="str">
        <f t="shared" si="34"/>
        <v>15</v>
      </c>
      <c r="R561" s="135"/>
      <c r="S561" s="135">
        <f t="shared" si="36"/>
        <v>8.0676303515259534E-3</v>
      </c>
      <c r="T561" s="135"/>
      <c r="U561" s="135">
        <f t="shared" si="37"/>
        <v>31748.408572644108</v>
      </c>
      <c r="V561">
        <v>29635.594608669744</v>
      </c>
    </row>
    <row r="562" spans="2:22">
      <c r="B562">
        <v>307</v>
      </c>
      <c r="D562" s="136" t="s">
        <v>1355</v>
      </c>
      <c r="E562" s="136"/>
      <c r="F562" s="136"/>
      <c r="G562" s="136" t="s">
        <v>1194</v>
      </c>
      <c r="H562" s="136" t="s">
        <v>1210</v>
      </c>
      <c r="I562" s="136"/>
      <c r="J562" s="137" t="str">
        <f>+VLOOKUP(P562,CATÁLOGO!D:E,2)</f>
        <v>1000 SERVICIOS PERSONALES</v>
      </c>
      <c r="K562" s="137" t="str">
        <f>+VLOOKUP(Q562,CATÁLOGO!G:H,2,FALSE)</f>
        <v>1500 OTRAS PRESTACIONES SOCIALES Y ECONOMICAS</v>
      </c>
      <c r="L562" s="142" t="str">
        <f>+VLOOKUP(O562,CATÁLOGO!J:K,2,FALSE)</f>
        <v>159 OTRAS PRESTACIONES SOCIALES Y ECONÓMICAS</v>
      </c>
      <c r="M562" s="143">
        <f t="shared" si="35"/>
        <v>23066.638376839735</v>
      </c>
      <c r="N562" s="170">
        <v>23066.638376839735</v>
      </c>
      <c r="O562">
        <v>159</v>
      </c>
      <c r="P562" s="5">
        <v>1</v>
      </c>
      <c r="Q562" s="4" t="str">
        <f t="shared" si="34"/>
        <v>15</v>
      </c>
      <c r="R562" s="135"/>
      <c r="S562" s="135">
        <f t="shared" si="36"/>
        <v>5.8614941738217383E-3</v>
      </c>
      <c r="T562" s="135"/>
      <c r="U562" s="135">
        <f t="shared" si="37"/>
        <v>23066.638376839732</v>
      </c>
      <c r="V562">
        <v>21531.584562944736</v>
      </c>
    </row>
    <row r="563" spans="2:22">
      <c r="B563">
        <v>317</v>
      </c>
      <c r="D563" s="136" t="s">
        <v>1356</v>
      </c>
      <c r="E563" s="136"/>
      <c r="F563" s="136"/>
      <c r="G563" s="136" t="s">
        <v>1183</v>
      </c>
      <c r="H563" s="136" t="s">
        <v>1210</v>
      </c>
      <c r="I563" s="136"/>
      <c r="J563" s="137" t="str">
        <f>+VLOOKUP(P563,CATÁLOGO!D:E,2)</f>
        <v>1000 SERVICIOS PERSONALES</v>
      </c>
      <c r="K563" s="137" t="str">
        <f>+VLOOKUP(Q563,CATÁLOGO!G:H,2,FALSE)</f>
        <v>1500 OTRAS PRESTACIONES SOCIALES Y ECONOMICAS</v>
      </c>
      <c r="L563" s="142" t="str">
        <f>+VLOOKUP(O563,CATÁLOGO!J:K,2,FALSE)</f>
        <v>159 OTRAS PRESTACIONES SOCIALES Y ECONÓMICAS</v>
      </c>
      <c r="M563" s="143">
        <f t="shared" si="35"/>
        <v>320244.17310529185</v>
      </c>
      <c r="N563" s="170">
        <v>320244.17310529185</v>
      </c>
      <c r="O563">
        <v>159</v>
      </c>
      <c r="P563" s="5">
        <v>1</v>
      </c>
      <c r="Q563" s="4" t="str">
        <f t="shared" si="34"/>
        <v>15</v>
      </c>
      <c r="R563" s="135"/>
      <c r="S563" s="135">
        <f t="shared" si="36"/>
        <v>8.1377672992080069E-2</v>
      </c>
      <c r="T563" s="135"/>
      <c r="U563" s="135">
        <f t="shared" si="37"/>
        <v>320244.17310529185</v>
      </c>
      <c r="V563">
        <v>298932.35335627646</v>
      </c>
    </row>
    <row r="564" spans="2:22">
      <c r="B564">
        <v>327</v>
      </c>
      <c r="D564" s="136" t="s">
        <v>1357</v>
      </c>
      <c r="E564" s="136"/>
      <c r="F564" s="136"/>
      <c r="G564" s="136" t="s">
        <v>1194</v>
      </c>
      <c r="H564" s="136" t="s">
        <v>1210</v>
      </c>
      <c r="I564" s="136"/>
      <c r="J564" s="137" t="str">
        <f>+VLOOKUP(P564,CATÁLOGO!D:E,2)</f>
        <v>1000 SERVICIOS PERSONALES</v>
      </c>
      <c r="K564" s="137" t="str">
        <f>+VLOOKUP(Q564,CATÁLOGO!G:H,2,FALSE)</f>
        <v>1500 OTRAS PRESTACIONES SOCIALES Y ECONOMICAS</v>
      </c>
      <c r="L564" s="142" t="str">
        <f>+VLOOKUP(O564,CATÁLOGO!J:K,2,FALSE)</f>
        <v>159 OTRAS PRESTACIONES SOCIALES Y ECONÓMICAS</v>
      </c>
      <c r="M564" s="143">
        <f t="shared" si="35"/>
        <v>148437.06202019146</v>
      </c>
      <c r="N564" s="170">
        <v>148437.06202019146</v>
      </c>
      <c r="O564">
        <v>159</v>
      </c>
      <c r="P564" s="5">
        <v>1</v>
      </c>
      <c r="Q564" s="4" t="str">
        <f t="shared" si="34"/>
        <v>15</v>
      </c>
      <c r="R564" s="135"/>
      <c r="S564" s="135">
        <f t="shared" si="36"/>
        <v>3.7719539362274949E-2</v>
      </c>
      <c r="T564" s="135"/>
      <c r="U564" s="135">
        <f t="shared" si="37"/>
        <v>148437.06202019146</v>
      </c>
      <c r="V564">
        <v>138558.77483959182</v>
      </c>
    </row>
    <row r="565" spans="2:22">
      <c r="B565">
        <v>337</v>
      </c>
      <c r="D565" s="136" t="s">
        <v>1358</v>
      </c>
      <c r="E565" s="136"/>
      <c r="F565" s="136"/>
      <c r="G565" s="136" t="s">
        <v>1194</v>
      </c>
      <c r="H565" s="136" t="s">
        <v>1210</v>
      </c>
      <c r="I565" s="136"/>
      <c r="J565" s="137" t="str">
        <f>+VLOOKUP(P565,CATÁLOGO!D:E,2)</f>
        <v>1000 SERVICIOS PERSONALES</v>
      </c>
      <c r="K565" s="137" t="str">
        <f>+VLOOKUP(Q565,CATÁLOGO!G:H,2,FALSE)</f>
        <v>1500 OTRAS PRESTACIONES SOCIALES Y ECONOMICAS</v>
      </c>
      <c r="L565" s="142" t="str">
        <f>+VLOOKUP(O565,CATÁLOGO!J:K,2,FALSE)</f>
        <v>159 OTRAS PRESTACIONES SOCIALES Y ECONÓMICAS</v>
      </c>
      <c r="M565" s="143">
        <f t="shared" si="35"/>
        <v>91938.635252285225</v>
      </c>
      <c r="N565" s="170">
        <v>91938.635252285225</v>
      </c>
      <c r="O565">
        <v>159</v>
      </c>
      <c r="P565" s="5">
        <v>1</v>
      </c>
      <c r="Q565" s="4" t="str">
        <f t="shared" si="34"/>
        <v>15</v>
      </c>
      <c r="R565" s="135"/>
      <c r="S565" s="135">
        <f t="shared" si="36"/>
        <v>2.3362648951113608E-2</v>
      </c>
      <c r="T565" s="135"/>
      <c r="U565" s="135">
        <f t="shared" si="37"/>
        <v>91938.63525228521</v>
      </c>
      <c r="V565">
        <v>85820.242516305734</v>
      </c>
    </row>
    <row r="566" spans="2:22">
      <c r="B566">
        <v>347</v>
      </c>
      <c r="D566" s="136" t="s">
        <v>1359</v>
      </c>
      <c r="E566" s="136"/>
      <c r="F566" s="136"/>
      <c r="G566" s="136" t="s">
        <v>1194</v>
      </c>
      <c r="H566" s="136" t="s">
        <v>1210</v>
      </c>
      <c r="I566" s="136"/>
      <c r="J566" s="137" t="str">
        <f>+VLOOKUP(P566,CATÁLOGO!D:E,2)</f>
        <v>1000 SERVICIOS PERSONALES</v>
      </c>
      <c r="K566" s="137" t="str">
        <f>+VLOOKUP(Q566,CATÁLOGO!G:H,2,FALSE)</f>
        <v>1500 OTRAS PRESTACIONES SOCIALES Y ECONOMICAS</v>
      </c>
      <c r="L566" s="142" t="str">
        <f>+VLOOKUP(O566,CATÁLOGO!J:K,2,FALSE)</f>
        <v>159 OTRAS PRESTACIONES SOCIALES Y ECONÓMICAS</v>
      </c>
      <c r="M566" s="143">
        <f t="shared" si="35"/>
        <v>27616.255325084494</v>
      </c>
      <c r="N566" s="170">
        <v>27616.255325084494</v>
      </c>
      <c r="O566">
        <v>159</v>
      </c>
      <c r="P566" s="5">
        <v>1</v>
      </c>
      <c r="Q566" s="4" t="str">
        <f t="shared" si="34"/>
        <v>15</v>
      </c>
      <c r="R566" s="135"/>
      <c r="S566" s="135">
        <f t="shared" si="36"/>
        <v>7.0176033909338902E-3</v>
      </c>
      <c r="T566" s="135"/>
      <c r="U566" s="135">
        <f t="shared" si="37"/>
        <v>27616.25532508449</v>
      </c>
      <c r="V566">
        <v>25778.430611760268</v>
      </c>
    </row>
    <row r="567" spans="2:22">
      <c r="B567">
        <v>357</v>
      </c>
      <c r="D567" s="136" t="s">
        <v>1360</v>
      </c>
      <c r="E567" s="136"/>
      <c r="F567" s="136"/>
      <c r="G567" s="136" t="s">
        <v>1179</v>
      </c>
      <c r="H567" s="136" t="s">
        <v>1210</v>
      </c>
      <c r="I567" s="136"/>
      <c r="J567" s="137" t="str">
        <f>+VLOOKUP(P567,CATÁLOGO!D:E,2)</f>
        <v>1000 SERVICIOS PERSONALES</v>
      </c>
      <c r="K567" s="137" t="str">
        <f>+VLOOKUP(Q567,CATÁLOGO!G:H,2,FALSE)</f>
        <v>1500 OTRAS PRESTACIONES SOCIALES Y ECONOMICAS</v>
      </c>
      <c r="L567" s="142" t="str">
        <f>+VLOOKUP(O567,CATÁLOGO!J:K,2,FALSE)</f>
        <v>159 OTRAS PRESTACIONES SOCIALES Y ECONÓMICAS</v>
      </c>
      <c r="M567" s="143">
        <f t="shared" si="35"/>
        <v>862738.37516809546</v>
      </c>
      <c r="N567" s="170">
        <v>862738.37516809546</v>
      </c>
      <c r="O567">
        <v>159</v>
      </c>
      <c r="P567" s="5">
        <v>1</v>
      </c>
      <c r="Q567" s="4" t="str">
        <f t="shared" si="34"/>
        <v>15</v>
      </c>
      <c r="R567" s="135"/>
      <c r="S567" s="135">
        <f t="shared" si="36"/>
        <v>0.21923159660133601</v>
      </c>
      <c r="T567" s="135"/>
      <c r="U567" s="135">
        <f t="shared" si="37"/>
        <v>862738.37516809534</v>
      </c>
      <c r="V567">
        <v>805324.29464368382</v>
      </c>
    </row>
    <row r="568" spans="2:22">
      <c r="B568">
        <v>367</v>
      </c>
      <c r="D568" s="136" t="s">
        <v>1361</v>
      </c>
      <c r="E568" s="136"/>
      <c r="F568" s="136"/>
      <c r="G568" s="136" t="s">
        <v>1182</v>
      </c>
      <c r="H568" s="136" t="s">
        <v>1210</v>
      </c>
      <c r="I568" s="136"/>
      <c r="J568" s="137" t="str">
        <f>+VLOOKUP(P568,CATÁLOGO!D:E,2)</f>
        <v>1000 SERVICIOS PERSONALES</v>
      </c>
      <c r="K568" s="137" t="str">
        <f>+VLOOKUP(Q568,CATÁLOGO!G:H,2,FALSE)</f>
        <v>1500 OTRAS PRESTACIONES SOCIALES Y ECONOMICAS</v>
      </c>
      <c r="L568" s="142" t="str">
        <f>+VLOOKUP(O568,CATÁLOGO!J:K,2,FALSE)</f>
        <v>159 OTRAS PRESTACIONES SOCIALES Y ECONÓMICAS</v>
      </c>
      <c r="M568" s="143">
        <f t="shared" si="35"/>
        <v>81092.996753713582</v>
      </c>
      <c r="N568" s="170">
        <v>81092.996753713582</v>
      </c>
      <c r="O568">
        <v>159</v>
      </c>
      <c r="P568" s="5">
        <v>1</v>
      </c>
      <c r="Q568" s="4" t="str">
        <f t="shared" si="34"/>
        <v>15</v>
      </c>
      <c r="R568" s="135"/>
      <c r="S568" s="135">
        <f t="shared" si="36"/>
        <v>2.0606649319429779E-2</v>
      </c>
      <c r="T568" s="135"/>
      <c r="U568" s="135">
        <f t="shared" si="37"/>
        <v>81092.996753713582</v>
      </c>
      <c r="V568">
        <v>75696.36669807657</v>
      </c>
    </row>
    <row r="569" spans="2:22">
      <c r="B569">
        <v>378</v>
      </c>
      <c r="D569" s="136" t="s">
        <v>1363</v>
      </c>
      <c r="E569" s="136"/>
      <c r="F569" s="136"/>
      <c r="G569" s="136" t="s">
        <v>1196</v>
      </c>
      <c r="H569" s="136" t="s">
        <v>1210</v>
      </c>
      <c r="I569" s="136"/>
      <c r="J569" s="137" t="str">
        <f>+VLOOKUP(P569,CATÁLOGO!D:E,2)</f>
        <v>1000 SERVICIOS PERSONALES</v>
      </c>
      <c r="K569" s="137" t="str">
        <f>+VLOOKUP(Q569,CATÁLOGO!G:H,2,FALSE)</f>
        <v>1500 OTRAS PRESTACIONES SOCIALES Y ECONOMICAS</v>
      </c>
      <c r="L569" s="142" t="str">
        <f>+VLOOKUP(O569,CATÁLOGO!J:K,2,FALSE)</f>
        <v>159 OTRAS PRESTACIONES SOCIALES Y ECONÓMICAS</v>
      </c>
      <c r="M569" s="143">
        <f t="shared" si="35"/>
        <v>82140.283304284851</v>
      </c>
      <c r="N569" s="170">
        <v>82140.283304284851</v>
      </c>
      <c r="O569">
        <v>159</v>
      </c>
      <c r="P569" s="5">
        <v>1</v>
      </c>
      <c r="Q569" s="4" t="str">
        <f t="shared" si="34"/>
        <v>15</v>
      </c>
      <c r="R569" s="135"/>
      <c r="S569" s="135">
        <f t="shared" si="36"/>
        <v>2.087277669846993E-2</v>
      </c>
      <c r="T569" s="135"/>
      <c r="U569" s="135">
        <f t="shared" si="37"/>
        <v>82140.283304284836</v>
      </c>
      <c r="V569">
        <v>76673.957734831274</v>
      </c>
    </row>
    <row r="570" spans="2:22">
      <c r="B570">
        <v>388</v>
      </c>
      <c r="D570" s="136" t="s">
        <v>1364</v>
      </c>
      <c r="E570" s="136"/>
      <c r="F570" s="136"/>
      <c r="G570" s="136" t="s">
        <v>1180</v>
      </c>
      <c r="H570" s="136" t="s">
        <v>1210</v>
      </c>
      <c r="I570" s="136"/>
      <c r="J570" s="137" t="str">
        <f>+VLOOKUP(P570,CATÁLOGO!D:E,2)</f>
        <v>1000 SERVICIOS PERSONALES</v>
      </c>
      <c r="K570" s="137" t="str">
        <f>+VLOOKUP(Q570,CATÁLOGO!G:H,2,FALSE)</f>
        <v>1500 OTRAS PRESTACIONES SOCIALES Y ECONOMICAS</v>
      </c>
      <c r="L570" s="142" t="str">
        <f>+VLOOKUP(O570,CATÁLOGO!J:K,2,FALSE)</f>
        <v>159 OTRAS PRESTACIONES SOCIALES Y ECONÓMICAS</v>
      </c>
      <c r="M570" s="143">
        <f t="shared" si="35"/>
        <v>74366.612783225472</v>
      </c>
      <c r="N570" s="170">
        <v>74366.612783225472</v>
      </c>
      <c r="O570">
        <v>159</v>
      </c>
      <c r="P570" s="5">
        <v>1</v>
      </c>
      <c r="Q570" s="4" t="str">
        <f t="shared" si="34"/>
        <v>15</v>
      </c>
      <c r="R570" s="135"/>
      <c r="S570" s="135">
        <f t="shared" si="36"/>
        <v>1.8897398937566996E-2</v>
      </c>
      <c r="T570" s="135"/>
      <c r="U570" s="135">
        <f t="shared" si="37"/>
        <v>74366.612783225457</v>
      </c>
      <c r="V570">
        <v>69417.614549743681</v>
      </c>
    </row>
    <row r="571" spans="2:22">
      <c r="B571">
        <v>398</v>
      </c>
      <c r="D571" s="136" t="s">
        <v>1365</v>
      </c>
      <c r="E571" s="136"/>
      <c r="F571" s="136"/>
      <c r="G571" s="136" t="s">
        <v>1194</v>
      </c>
      <c r="H571" s="136" t="s">
        <v>1210</v>
      </c>
      <c r="I571" s="136"/>
      <c r="J571" s="137" t="str">
        <f>+VLOOKUP(P571,CATÁLOGO!D:E,2)</f>
        <v>1000 SERVICIOS PERSONALES</v>
      </c>
      <c r="K571" s="137" t="str">
        <f>+VLOOKUP(Q571,CATÁLOGO!G:H,2,FALSE)</f>
        <v>1500 OTRAS PRESTACIONES SOCIALES Y ECONOMICAS</v>
      </c>
      <c r="L571" s="142" t="str">
        <f>+VLOOKUP(O571,CATÁLOGO!J:K,2,FALSE)</f>
        <v>159 OTRAS PRESTACIONES SOCIALES Y ECONÓMICAS</v>
      </c>
      <c r="M571" s="143">
        <f t="shared" si="35"/>
        <v>47458.869952738445</v>
      </c>
      <c r="N571" s="170">
        <v>47458.869952738445</v>
      </c>
      <c r="O571">
        <v>159</v>
      </c>
      <c r="P571" s="5">
        <v>1</v>
      </c>
      <c r="Q571" s="4" t="str">
        <f t="shared" si="34"/>
        <v>15</v>
      </c>
      <c r="R571" s="135"/>
      <c r="S571" s="135">
        <f t="shared" si="36"/>
        <v>1.2059836599486857E-2</v>
      </c>
      <c r="T571" s="135"/>
      <c r="U571" s="135">
        <f t="shared" si="37"/>
        <v>47458.869952738438</v>
      </c>
      <c r="V571">
        <v>44300.545877339333</v>
      </c>
    </row>
    <row r="572" spans="2:22">
      <c r="B572">
        <v>408</v>
      </c>
      <c r="D572" s="136" t="s">
        <v>1366</v>
      </c>
      <c r="E572" s="136"/>
      <c r="F572" s="136"/>
      <c r="G572" s="136" t="s">
        <v>1184</v>
      </c>
      <c r="H572" s="136" t="s">
        <v>1217</v>
      </c>
      <c r="I572" s="136"/>
      <c r="J572" s="137" t="str">
        <f>+VLOOKUP(P572,CATÁLOGO!D:E,2)</f>
        <v>1000 SERVICIOS PERSONALES</v>
      </c>
      <c r="K572" s="137" t="str">
        <f>+VLOOKUP(Q572,CATÁLOGO!G:H,2,FALSE)</f>
        <v>1500 OTRAS PRESTACIONES SOCIALES Y ECONOMICAS</v>
      </c>
      <c r="L572" s="142" t="str">
        <f>+VLOOKUP(O572,CATÁLOGO!J:K,2,FALSE)</f>
        <v>159 OTRAS PRESTACIONES SOCIALES Y ECONÓMICAS</v>
      </c>
      <c r="M572" s="143">
        <f t="shared" si="35"/>
        <v>30039.402801135417</v>
      </c>
      <c r="N572" s="170">
        <v>30039.402801135417</v>
      </c>
      <c r="O572">
        <v>159</v>
      </c>
      <c r="P572" s="5">
        <v>1</v>
      </c>
      <c r="Q572" s="4" t="str">
        <f t="shared" si="34"/>
        <v>15</v>
      </c>
      <c r="R572" s="135"/>
      <c r="S572" s="135">
        <f t="shared" si="36"/>
        <v>7.633352620671858E-3</v>
      </c>
      <c r="T572" s="135"/>
      <c r="U572" s="135">
        <f t="shared" si="37"/>
        <v>30039.402801135413</v>
      </c>
      <c r="V572">
        <v>28040.320876683418</v>
      </c>
    </row>
    <row r="573" spans="2:22">
      <c r="B573">
        <v>418</v>
      </c>
      <c r="D573" s="136" t="s">
        <v>1367</v>
      </c>
      <c r="E573" s="136"/>
      <c r="F573" s="136"/>
      <c r="G573" s="136" t="s">
        <v>1189</v>
      </c>
      <c r="H573" s="136" t="s">
        <v>1210</v>
      </c>
      <c r="I573" s="136"/>
      <c r="J573" s="137" t="str">
        <f>+VLOOKUP(P573,CATÁLOGO!D:E,2)</f>
        <v>1000 SERVICIOS PERSONALES</v>
      </c>
      <c r="K573" s="137" t="str">
        <f>+VLOOKUP(Q573,CATÁLOGO!G:H,2,FALSE)</f>
        <v>1500 OTRAS PRESTACIONES SOCIALES Y ECONOMICAS</v>
      </c>
      <c r="L573" s="142" t="str">
        <f>+VLOOKUP(O573,CATÁLOGO!J:K,2,FALSE)</f>
        <v>159 OTRAS PRESTACIONES SOCIALES Y ECONÓMICAS</v>
      </c>
      <c r="M573" s="143">
        <f t="shared" si="35"/>
        <v>85671.505342403325</v>
      </c>
      <c r="N573" s="170">
        <v>85671.505342403325</v>
      </c>
      <c r="O573">
        <v>159</v>
      </c>
      <c r="P573" s="5">
        <v>1</v>
      </c>
      <c r="Q573" s="4" t="str">
        <f t="shared" si="34"/>
        <v>15</v>
      </c>
      <c r="R573" s="135"/>
      <c r="S573" s="135">
        <f t="shared" si="36"/>
        <v>2.1770100229742895E-2</v>
      </c>
      <c r="T573" s="135"/>
      <c r="U573" s="135">
        <f t="shared" si="37"/>
        <v>85671.50534240331</v>
      </c>
      <c r="V573">
        <v>79970.181687456425</v>
      </c>
    </row>
    <row r="574" spans="2:22">
      <c r="B574">
        <v>428</v>
      </c>
      <c r="D574" s="136" t="s">
        <v>1368</v>
      </c>
      <c r="E574" s="136"/>
      <c r="F574" s="136"/>
      <c r="G574" s="136" t="s">
        <v>1174</v>
      </c>
      <c r="H574" s="136" t="s">
        <v>1214</v>
      </c>
      <c r="I574" s="136"/>
      <c r="J574" s="137" t="str">
        <f>+VLOOKUP(P574,CATÁLOGO!D:E,2)</f>
        <v>1000 SERVICIOS PERSONALES</v>
      </c>
      <c r="K574" s="137" t="str">
        <f>+VLOOKUP(Q574,CATÁLOGO!G:H,2,FALSE)</f>
        <v>1500 OTRAS PRESTACIONES SOCIALES Y ECONOMICAS</v>
      </c>
      <c r="L574" s="142" t="str">
        <f>+VLOOKUP(O574,CATÁLOGO!J:K,2,FALSE)</f>
        <v>159 OTRAS PRESTACIONES SOCIALES Y ECONÓMICAS</v>
      </c>
      <c r="M574" s="143">
        <f t="shared" si="35"/>
        <v>20762.166575875977</v>
      </c>
      <c r="N574" s="170">
        <v>20762.166575875977</v>
      </c>
      <c r="O574">
        <v>159</v>
      </c>
      <c r="P574" s="5">
        <v>1</v>
      </c>
      <c r="Q574" s="4" t="str">
        <f t="shared" si="34"/>
        <v>15</v>
      </c>
      <c r="R574" s="135"/>
      <c r="S574" s="135">
        <f t="shared" si="36"/>
        <v>5.2759017778075869E-3</v>
      </c>
      <c r="T574" s="135"/>
      <c r="U574" s="135">
        <f t="shared" si="37"/>
        <v>20762.166575875974</v>
      </c>
      <c r="V574">
        <v>19380.472266269848</v>
      </c>
    </row>
    <row r="575" spans="2:22">
      <c r="B575">
        <v>438</v>
      </c>
      <c r="D575" s="136" t="s">
        <v>1369</v>
      </c>
      <c r="E575" s="136"/>
      <c r="F575" s="136"/>
      <c r="G575" s="136" t="s">
        <v>1193</v>
      </c>
      <c r="H575" s="136" t="s">
        <v>1210</v>
      </c>
      <c r="I575" s="136"/>
      <c r="J575" s="137" t="str">
        <f>+VLOOKUP(P575,CATÁLOGO!D:E,2)</f>
        <v>1000 SERVICIOS PERSONALES</v>
      </c>
      <c r="K575" s="137" t="str">
        <f>+VLOOKUP(Q575,CATÁLOGO!G:H,2,FALSE)</f>
        <v>1500 OTRAS PRESTACIONES SOCIALES Y ECONOMICAS</v>
      </c>
      <c r="L575" s="142" t="str">
        <f>+VLOOKUP(O575,CATÁLOGO!J:K,2,FALSE)</f>
        <v>159 OTRAS PRESTACIONES SOCIALES Y ECONÓMICAS</v>
      </c>
      <c r="M575" s="143">
        <f t="shared" si="35"/>
        <v>39217.885535377114</v>
      </c>
      <c r="N575" s="170">
        <v>39217.885535377114</v>
      </c>
      <c r="O575">
        <v>159</v>
      </c>
      <c r="P575" s="5">
        <v>1</v>
      </c>
      <c r="Q575" s="4" t="str">
        <f t="shared" si="34"/>
        <v>15</v>
      </c>
      <c r="R575" s="135"/>
      <c r="S575" s="135">
        <f t="shared" si="36"/>
        <v>9.9657090825176001E-3</v>
      </c>
      <c r="T575" s="135"/>
      <c r="U575" s="135">
        <f t="shared" si="37"/>
        <v>39217.885535377107</v>
      </c>
      <c r="V575">
        <v>36607.987908316551</v>
      </c>
    </row>
    <row r="576" spans="2:22">
      <c r="B576">
        <v>448</v>
      </c>
      <c r="D576" s="136" t="s">
        <v>1370</v>
      </c>
      <c r="E576" s="136"/>
      <c r="F576" s="136"/>
      <c r="G576" s="136" t="s">
        <v>1175</v>
      </c>
      <c r="H576" s="136" t="s">
        <v>1210</v>
      </c>
      <c r="I576" s="136"/>
      <c r="J576" s="137" t="str">
        <f>+VLOOKUP(P576,CATÁLOGO!D:E,2)</f>
        <v>1000 SERVICIOS PERSONALES</v>
      </c>
      <c r="K576" s="137" t="str">
        <f>+VLOOKUP(Q576,CATÁLOGO!G:H,2,FALSE)</f>
        <v>1500 OTRAS PRESTACIONES SOCIALES Y ECONOMICAS</v>
      </c>
      <c r="L576" s="142" t="str">
        <f>+VLOOKUP(O576,CATÁLOGO!J:K,2,FALSE)</f>
        <v>159 OTRAS PRESTACIONES SOCIALES Y ECONÓMICAS</v>
      </c>
      <c r="M576" s="143">
        <f t="shared" si="35"/>
        <v>27981.460572123469</v>
      </c>
      <c r="N576" s="170">
        <v>27981.460572123469</v>
      </c>
      <c r="O576">
        <v>159</v>
      </c>
      <c r="P576" s="5">
        <v>1</v>
      </c>
      <c r="Q576" s="4" t="str">
        <f t="shared" si="34"/>
        <v>15</v>
      </c>
      <c r="R576" s="135"/>
      <c r="S576" s="135">
        <f t="shared" si="36"/>
        <v>7.1104061822551178E-3</v>
      </c>
      <c r="T576" s="135"/>
      <c r="U576" s="135">
        <f t="shared" si="37"/>
        <v>27981.460572123466</v>
      </c>
      <c r="V576">
        <v>26119.331939946267</v>
      </c>
    </row>
    <row r="577" spans="2:22">
      <c r="B577">
        <v>458</v>
      </c>
      <c r="D577" s="136" t="s">
        <v>1371</v>
      </c>
      <c r="E577" s="136"/>
      <c r="F577" s="136"/>
      <c r="G577" s="136" t="s">
        <v>1175</v>
      </c>
      <c r="H577" s="136" t="s">
        <v>1210</v>
      </c>
      <c r="I577" s="136"/>
      <c r="J577" s="137" t="str">
        <f>+VLOOKUP(P577,CATÁLOGO!D:E,2)</f>
        <v>1000 SERVICIOS PERSONALES</v>
      </c>
      <c r="K577" s="137" t="str">
        <f>+VLOOKUP(Q577,CATÁLOGO!G:H,2,FALSE)</f>
        <v>1500 OTRAS PRESTACIONES SOCIALES Y ECONOMICAS</v>
      </c>
      <c r="L577" s="142" t="str">
        <f>+VLOOKUP(O577,CATÁLOGO!J:K,2,FALSE)</f>
        <v>159 OTRAS PRESTACIONES SOCIALES Y ECONÓMICAS</v>
      </c>
      <c r="M577" s="143">
        <f t="shared" si="35"/>
        <v>12839.072218388754</v>
      </c>
      <c r="N577" s="170">
        <v>12839.072218388754</v>
      </c>
      <c r="O577">
        <v>159</v>
      </c>
      <c r="P577" s="5">
        <v>1</v>
      </c>
      <c r="Q577" s="4" t="str">
        <f t="shared" si="34"/>
        <v>15</v>
      </c>
      <c r="R577" s="135"/>
      <c r="S577" s="135">
        <f t="shared" si="36"/>
        <v>3.2625537269845022E-3</v>
      </c>
      <c r="T577" s="135"/>
      <c r="U577" s="135">
        <f t="shared" si="37"/>
        <v>12839.072218388752</v>
      </c>
      <c r="V577">
        <v>11984.649200446978</v>
      </c>
    </row>
    <row r="578" spans="2:22">
      <c r="B578">
        <v>468</v>
      </c>
      <c r="D578" s="136" t="s">
        <v>1372</v>
      </c>
      <c r="E578" s="136"/>
      <c r="F578" s="136"/>
      <c r="G578" s="136" t="s">
        <v>1181</v>
      </c>
      <c r="H578" s="136" t="s">
        <v>1210</v>
      </c>
      <c r="I578" s="136"/>
      <c r="J578" s="137" t="str">
        <f>+VLOOKUP(P578,CATÁLOGO!D:E,2)</f>
        <v>1000 SERVICIOS PERSONALES</v>
      </c>
      <c r="K578" s="137" t="str">
        <f>+VLOOKUP(Q578,CATÁLOGO!G:H,2,FALSE)</f>
        <v>1500 OTRAS PRESTACIONES SOCIALES Y ECONOMICAS</v>
      </c>
      <c r="L578" s="142" t="str">
        <f>+VLOOKUP(O578,CATÁLOGO!J:K,2,FALSE)</f>
        <v>159 OTRAS PRESTACIONES SOCIALES Y ECONÓMICAS</v>
      </c>
      <c r="M578" s="143">
        <f t="shared" si="35"/>
        <v>17026.533385644081</v>
      </c>
      <c r="N578" s="170">
        <v>17026.533385644081</v>
      </c>
      <c r="O578">
        <v>159</v>
      </c>
      <c r="P578" s="5">
        <v>1</v>
      </c>
      <c r="Q578" s="4" t="str">
        <f t="shared" si="34"/>
        <v>15</v>
      </c>
      <c r="R578" s="135"/>
      <c r="S578" s="135">
        <f t="shared" si="36"/>
        <v>4.3266350566513465E-3</v>
      </c>
      <c r="T578" s="135"/>
      <c r="U578" s="135">
        <f t="shared" si="37"/>
        <v>17026.533385644081</v>
      </c>
      <c r="V578">
        <v>15893.440449254778</v>
      </c>
    </row>
    <row r="579" spans="2:22">
      <c r="B579">
        <v>478</v>
      </c>
      <c r="D579" s="136" t="s">
        <v>1373</v>
      </c>
      <c r="E579" s="136"/>
      <c r="F579" s="136"/>
      <c r="G579" s="136" t="s">
        <v>1174</v>
      </c>
      <c r="H579" s="136" t="s">
        <v>1210</v>
      </c>
      <c r="I579" s="136"/>
      <c r="J579" s="137" t="str">
        <f>+VLOOKUP(P579,CATÁLOGO!D:E,2)</f>
        <v>1000 SERVICIOS PERSONALES</v>
      </c>
      <c r="K579" s="137" t="str">
        <f>+VLOOKUP(Q579,CATÁLOGO!G:H,2,FALSE)</f>
        <v>1500 OTRAS PRESTACIONES SOCIALES Y ECONOMICAS</v>
      </c>
      <c r="L579" s="142" t="str">
        <f>+VLOOKUP(O579,CATÁLOGO!J:K,2,FALSE)</f>
        <v>159 OTRAS PRESTACIONES SOCIALES Y ECONÓMICAS</v>
      </c>
      <c r="M579" s="143">
        <f t="shared" si="35"/>
        <v>93032.722532423781</v>
      </c>
      <c r="N579" s="170">
        <v>93032.722532423781</v>
      </c>
      <c r="O579">
        <v>159</v>
      </c>
      <c r="P579" s="5">
        <v>1</v>
      </c>
      <c r="Q579" s="4" t="str">
        <f t="shared" ref="Q579:Q703" si="38">+MID(O579,1,2)</f>
        <v>15</v>
      </c>
      <c r="R579" s="135"/>
      <c r="S579" s="135">
        <f t="shared" si="36"/>
        <v>2.3640668925824081E-2</v>
      </c>
      <c r="T579" s="135"/>
      <c r="U579" s="135">
        <f t="shared" si="37"/>
        <v>93032.722532423766</v>
      </c>
      <c r="V579">
        <v>86841.519756911308</v>
      </c>
    </row>
    <row r="580" spans="2:22">
      <c r="B580">
        <v>488</v>
      </c>
      <c r="D580" s="136" t="s">
        <v>1374</v>
      </c>
      <c r="E580" s="136"/>
      <c r="F580" s="136"/>
      <c r="G580" s="136" t="s">
        <v>1401</v>
      </c>
      <c r="H580" s="136" t="s">
        <v>1210</v>
      </c>
      <c r="I580" s="136"/>
      <c r="J580" s="137" t="str">
        <f>+VLOOKUP(P580,CATÁLOGO!D:E,2)</f>
        <v>1000 SERVICIOS PERSONALES</v>
      </c>
      <c r="K580" s="137" t="str">
        <f>+VLOOKUP(Q580,CATÁLOGO!G:H,2,FALSE)</f>
        <v>1500 OTRAS PRESTACIONES SOCIALES Y ECONOMICAS</v>
      </c>
      <c r="L580" s="142" t="str">
        <f>+VLOOKUP(O580,CATÁLOGO!J:K,2,FALSE)</f>
        <v>159 OTRAS PRESTACIONES SOCIALES Y ECONÓMICAS</v>
      </c>
      <c r="M580" s="143">
        <f t="shared" ref="M580:M704" si="39">+N580</f>
        <v>7977.4479210598411</v>
      </c>
      <c r="N580" s="170">
        <v>7977.4479210598411</v>
      </c>
      <c r="O580">
        <v>159</v>
      </c>
      <c r="P580" s="5">
        <v>1</v>
      </c>
      <c r="Q580" s="4" t="str">
        <f t="shared" si="38"/>
        <v>15</v>
      </c>
      <c r="R580" s="135"/>
      <c r="S580" s="135">
        <f t="shared" si="36"/>
        <v>2.0271599071934191E-3</v>
      </c>
      <c r="T580" s="135"/>
      <c r="U580" s="135">
        <f t="shared" si="37"/>
        <v>7977.4479210598402</v>
      </c>
      <c r="V580">
        <v>7446.55947271675</v>
      </c>
    </row>
    <row r="581" spans="2:22">
      <c r="B581">
        <v>498</v>
      </c>
      <c r="D581" s="136" t="s">
        <v>1375</v>
      </c>
      <c r="E581" s="136"/>
      <c r="F581" s="136"/>
      <c r="G581" s="136" t="s">
        <v>1191</v>
      </c>
      <c r="H581" s="136" t="s">
        <v>1210</v>
      </c>
      <c r="I581" s="136"/>
      <c r="J581" s="137" t="str">
        <f>+VLOOKUP(P581,CATÁLOGO!D:E,2)</f>
        <v>1000 SERVICIOS PERSONALES</v>
      </c>
      <c r="K581" s="137" t="str">
        <f>+VLOOKUP(Q581,CATÁLOGO!G:H,2,FALSE)</f>
        <v>1500 OTRAS PRESTACIONES SOCIALES Y ECONOMICAS</v>
      </c>
      <c r="L581" s="142" t="str">
        <f>+VLOOKUP(O581,CATÁLOGO!J:K,2,FALSE)</f>
        <v>159 OTRAS PRESTACIONES SOCIALES Y ECONÓMICAS</v>
      </c>
      <c r="M581" s="143">
        <f t="shared" si="39"/>
        <v>22759.604117865721</v>
      </c>
      <c r="N581" s="170">
        <v>22759.604117865721</v>
      </c>
      <c r="O581">
        <v>159</v>
      </c>
      <c r="P581" s="5">
        <v>1</v>
      </c>
      <c r="Q581" s="4" t="str">
        <f t="shared" si="38"/>
        <v>15</v>
      </c>
      <c r="R581" s="135"/>
      <c r="S581" s="135">
        <f t="shared" si="36"/>
        <v>5.7834732896886246E-3</v>
      </c>
      <c r="T581" s="135"/>
      <c r="U581" s="135">
        <f t="shared" si="37"/>
        <v>22759.604117865718</v>
      </c>
      <c r="V581">
        <v>21244.983021670399</v>
      </c>
    </row>
    <row r="582" spans="2:22">
      <c r="B582">
        <v>508</v>
      </c>
      <c r="D582" s="136" t="s">
        <v>1376</v>
      </c>
      <c r="E582" s="136"/>
      <c r="F582" s="136"/>
      <c r="G582" s="136" t="s">
        <v>1187</v>
      </c>
      <c r="H582" s="136" t="s">
        <v>1214</v>
      </c>
      <c r="I582" s="136"/>
      <c r="J582" s="137" t="str">
        <f>+VLOOKUP(P582,CATÁLOGO!D:E,2)</f>
        <v>1000 SERVICIOS PERSONALES</v>
      </c>
      <c r="K582" s="137" t="str">
        <f>+VLOOKUP(Q582,CATÁLOGO!G:H,2,FALSE)</f>
        <v>1500 OTRAS PRESTACIONES SOCIALES Y ECONOMICAS</v>
      </c>
      <c r="L582" s="142" t="str">
        <f>+VLOOKUP(O582,CATÁLOGO!J:K,2,FALSE)</f>
        <v>159 OTRAS PRESTACIONES SOCIALES Y ECONÓMICAS</v>
      </c>
      <c r="M582" s="143">
        <f t="shared" si="39"/>
        <v>51387.290535740882</v>
      </c>
      <c r="N582" s="170">
        <v>51387.290535740882</v>
      </c>
      <c r="O582">
        <v>159</v>
      </c>
      <c r="P582" s="5">
        <v>1</v>
      </c>
      <c r="Q582" s="4" t="str">
        <f t="shared" si="38"/>
        <v>15</v>
      </c>
      <c r="R582" s="135"/>
      <c r="S582" s="135">
        <f t="shared" si="36"/>
        <v>1.3058092781571459E-2</v>
      </c>
      <c r="T582" s="135"/>
      <c r="U582" s="135">
        <f t="shared" si="37"/>
        <v>51387.290535740874</v>
      </c>
      <c r="V582">
        <v>47967.535344979238</v>
      </c>
    </row>
    <row r="583" spans="2:22">
      <c r="B583">
        <v>518</v>
      </c>
      <c r="D583" s="136" t="s">
        <v>1377</v>
      </c>
      <c r="E583" s="136"/>
      <c r="F583" s="136"/>
      <c r="G583" s="136" t="s">
        <v>1194</v>
      </c>
      <c r="H583" s="136" t="s">
        <v>1210</v>
      </c>
      <c r="I583" s="136"/>
      <c r="J583" s="137" t="str">
        <f>+VLOOKUP(P583,CATÁLOGO!D:E,2)</f>
        <v>1000 SERVICIOS PERSONALES</v>
      </c>
      <c r="K583" s="137" t="str">
        <f>+VLOOKUP(Q583,CATÁLOGO!G:H,2,FALSE)</f>
        <v>1500 OTRAS PRESTACIONES SOCIALES Y ECONOMICAS</v>
      </c>
      <c r="L583" s="142" t="str">
        <f>+VLOOKUP(O583,CATÁLOGO!J:K,2,FALSE)</f>
        <v>159 OTRAS PRESTACIONES SOCIALES Y ECONÓMICAS</v>
      </c>
      <c r="M583" s="143">
        <f t="shared" si="39"/>
        <v>44057.030272463031</v>
      </c>
      <c r="N583" s="170">
        <v>44057.030272463031</v>
      </c>
      <c r="O583">
        <v>159</v>
      </c>
      <c r="P583" s="5">
        <v>1</v>
      </c>
      <c r="Q583" s="4" t="str">
        <f t="shared" si="38"/>
        <v>15</v>
      </c>
      <c r="R583" s="135"/>
      <c r="S583" s="135">
        <f t="shared" si="36"/>
        <v>1.1195390591340705E-2</v>
      </c>
      <c r="T583" s="135"/>
      <c r="U583" s="135">
        <f t="shared" si="37"/>
        <v>44057.030272463024</v>
      </c>
      <c r="V583">
        <v>41125.094060356096</v>
      </c>
    </row>
    <row r="584" spans="2:22">
      <c r="B584">
        <v>528</v>
      </c>
      <c r="D584" s="136" t="s">
        <v>1378</v>
      </c>
      <c r="E584" s="136"/>
      <c r="F584" s="136"/>
      <c r="G584" s="136" t="s">
        <v>1174</v>
      </c>
      <c r="H584" s="136" t="s">
        <v>1209</v>
      </c>
      <c r="I584" s="136"/>
      <c r="J584" s="137" t="str">
        <f>+VLOOKUP(P584,CATÁLOGO!D:E,2)</f>
        <v>1000 SERVICIOS PERSONALES</v>
      </c>
      <c r="K584" s="137" t="str">
        <f>+VLOOKUP(Q584,CATÁLOGO!G:H,2,FALSE)</f>
        <v>1500 OTRAS PRESTACIONES SOCIALES Y ECONOMICAS</v>
      </c>
      <c r="L584" s="142" t="str">
        <f>+VLOOKUP(O584,CATÁLOGO!J:K,2,FALSE)</f>
        <v>159 OTRAS PRESTACIONES SOCIALES Y ECONÓMICAS</v>
      </c>
      <c r="M584" s="143">
        <f t="shared" si="39"/>
        <v>27524.711696340375</v>
      </c>
      <c r="N584" s="170">
        <v>27524.711696340375</v>
      </c>
      <c r="O584">
        <v>159</v>
      </c>
      <c r="P584" s="5">
        <v>1</v>
      </c>
      <c r="Q584" s="4" t="str">
        <f t="shared" si="38"/>
        <v>15</v>
      </c>
      <c r="R584" s="135"/>
      <c r="S584" s="135">
        <f t="shared" si="36"/>
        <v>6.9943411176122206E-3</v>
      </c>
      <c r="T584" s="135"/>
      <c r="U584" s="135">
        <f t="shared" si="37"/>
        <v>27524.711696340371</v>
      </c>
      <c r="V584">
        <v>25692.979088599357</v>
      </c>
    </row>
    <row r="585" spans="2:22">
      <c r="B585">
        <v>538</v>
      </c>
      <c r="D585" s="136" t="s">
        <v>1379</v>
      </c>
      <c r="E585" s="136"/>
      <c r="F585" s="136"/>
      <c r="G585" s="136" t="s">
        <v>1174</v>
      </c>
      <c r="H585" s="136" t="s">
        <v>1209</v>
      </c>
      <c r="I585" s="136"/>
      <c r="J585" s="137" t="str">
        <f>+VLOOKUP(P585,CATÁLOGO!D:E,2)</f>
        <v>1000 SERVICIOS PERSONALES</v>
      </c>
      <c r="K585" s="137" t="str">
        <f>+VLOOKUP(Q585,CATÁLOGO!G:H,2,FALSE)</f>
        <v>1500 OTRAS PRESTACIONES SOCIALES Y ECONOMICAS</v>
      </c>
      <c r="L585" s="142" t="str">
        <f>+VLOOKUP(O585,CATÁLOGO!J:K,2,FALSE)</f>
        <v>159 OTRAS PRESTACIONES SOCIALES Y ECONÓMICAS</v>
      </c>
      <c r="M585" s="143">
        <f t="shared" si="39"/>
        <v>5974.9776417022576</v>
      </c>
      <c r="N585" s="170">
        <v>5974.9776417022576</v>
      </c>
      <c r="O585">
        <v>159</v>
      </c>
      <c r="P585" s="5">
        <v>1</v>
      </c>
      <c r="Q585" s="4" t="str">
        <f t="shared" si="38"/>
        <v>15</v>
      </c>
      <c r="R585" s="135"/>
      <c r="S585" s="135">
        <f t="shared" si="36"/>
        <v>1.518309519722535E-3</v>
      </c>
      <c r="T585" s="135"/>
      <c r="U585" s="135">
        <f t="shared" si="37"/>
        <v>5974.9776417022567</v>
      </c>
      <c r="V585">
        <v>5577.3509018630639</v>
      </c>
    </row>
    <row r="586" spans="2:22">
      <c r="B586">
        <v>548</v>
      </c>
      <c r="D586" s="136" t="s">
        <v>1380</v>
      </c>
      <c r="E586" s="136"/>
      <c r="F586" s="136"/>
      <c r="G586" s="136" t="s">
        <v>1174</v>
      </c>
      <c r="H586" s="136" t="s">
        <v>1209</v>
      </c>
      <c r="I586" s="136"/>
      <c r="J586" s="137" t="str">
        <f>+VLOOKUP(P586,CATÁLOGO!D:E,2)</f>
        <v>1000 SERVICIOS PERSONALES</v>
      </c>
      <c r="K586" s="137" t="str">
        <f>+VLOOKUP(Q586,CATÁLOGO!G:H,2,FALSE)</f>
        <v>1500 OTRAS PRESTACIONES SOCIALES Y ECONOMICAS</v>
      </c>
      <c r="L586" s="142" t="str">
        <f>+VLOOKUP(O586,CATÁLOGO!J:K,2,FALSE)</f>
        <v>159 OTRAS PRESTACIONES SOCIALES Y ECONÓMICAS</v>
      </c>
      <c r="M586" s="143">
        <f t="shared" si="39"/>
        <v>14815.260424825423</v>
      </c>
      <c r="N586" s="170">
        <v>14815.260424825423</v>
      </c>
      <c r="O586">
        <v>159</v>
      </c>
      <c r="P586" s="5">
        <v>1</v>
      </c>
      <c r="Q586" s="4" t="str">
        <f t="shared" si="38"/>
        <v>15</v>
      </c>
      <c r="R586" s="135"/>
      <c r="S586" s="135">
        <f t="shared" si="36"/>
        <v>3.7647255419306367E-3</v>
      </c>
      <c r="T586" s="135"/>
      <c r="U586" s="135">
        <f t="shared" si="37"/>
        <v>14815.260424825421</v>
      </c>
      <c r="V586">
        <v>13829.324735045395</v>
      </c>
    </row>
    <row r="587" spans="2:22">
      <c r="B587">
        <v>558</v>
      </c>
      <c r="D587" s="136" t="s">
        <v>1381</v>
      </c>
      <c r="E587" s="136"/>
      <c r="F587" s="136"/>
      <c r="G587" s="136" t="s">
        <v>1403</v>
      </c>
      <c r="H587" s="136" t="s">
        <v>1210</v>
      </c>
      <c r="I587" s="136"/>
      <c r="J587" s="137" t="str">
        <f>+VLOOKUP(P587,CATÁLOGO!D:E,2)</f>
        <v>1000 SERVICIOS PERSONALES</v>
      </c>
      <c r="K587" s="137" t="str">
        <f>+VLOOKUP(Q587,CATÁLOGO!G:H,2,FALSE)</f>
        <v>1500 OTRAS PRESTACIONES SOCIALES Y ECONOMICAS</v>
      </c>
      <c r="L587" s="142" t="str">
        <f>+VLOOKUP(O587,CATÁLOGO!J:K,2,FALSE)</f>
        <v>159 OTRAS PRESTACIONES SOCIALES Y ECONÓMICAS</v>
      </c>
      <c r="M587" s="143">
        <f t="shared" si="39"/>
        <v>23667.621777631393</v>
      </c>
      <c r="N587" s="170">
        <v>23667.621777631393</v>
      </c>
      <c r="O587">
        <v>159</v>
      </c>
      <c r="P587" s="5">
        <v>1</v>
      </c>
      <c r="Q587" s="4" t="str">
        <f t="shared" si="38"/>
        <v>15</v>
      </c>
      <c r="R587" s="135"/>
      <c r="S587" s="135">
        <f t="shared" si="36"/>
        <v>6.0142108655543685E-3</v>
      </c>
      <c r="T587" s="135"/>
      <c r="U587" s="135">
        <f t="shared" si="37"/>
        <v>23667.621777631393</v>
      </c>
      <c r="V587">
        <v>22092.57332531525</v>
      </c>
    </row>
    <row r="588" spans="2:22">
      <c r="B588">
        <v>568</v>
      </c>
      <c r="D588" s="136" t="s">
        <v>1382</v>
      </c>
      <c r="E588" s="136"/>
      <c r="F588" s="136"/>
      <c r="G588" s="136" t="s">
        <v>1402</v>
      </c>
      <c r="H588" s="136" t="s">
        <v>1210</v>
      </c>
      <c r="I588" s="136"/>
      <c r="J588" s="137" t="str">
        <f>+VLOOKUP(P588,CATÁLOGO!D:E,2)</f>
        <v>1000 SERVICIOS PERSONALES</v>
      </c>
      <c r="K588" s="137" t="str">
        <f>+VLOOKUP(Q588,CATÁLOGO!G:H,2,FALSE)</f>
        <v>1500 OTRAS PRESTACIONES SOCIALES Y ECONOMICAS</v>
      </c>
      <c r="L588" s="142" t="str">
        <f>+VLOOKUP(O588,CATÁLOGO!J:K,2,FALSE)</f>
        <v>159 OTRAS PRESTACIONES SOCIALES Y ECONÓMICAS</v>
      </c>
      <c r="M588" s="143">
        <f t="shared" si="39"/>
        <v>43402.409075191077</v>
      </c>
      <c r="N588" s="170">
        <v>43402.409075191077</v>
      </c>
      <c r="O588">
        <v>159</v>
      </c>
      <c r="P588" s="5">
        <v>1</v>
      </c>
      <c r="Q588" s="4" t="str">
        <f t="shared" si="38"/>
        <v>15</v>
      </c>
      <c r="R588" s="135"/>
      <c r="S588" s="135">
        <f t="shared" si="36"/>
        <v>1.1029043927766078E-2</v>
      </c>
      <c r="T588" s="135"/>
      <c r="U588" s="135">
        <f t="shared" si="37"/>
        <v>43402.409075191077</v>
      </c>
      <c r="V588">
        <v>40514.037024845034</v>
      </c>
    </row>
    <row r="589" spans="2:22">
      <c r="B589">
        <v>578</v>
      </c>
      <c r="D589" s="136" t="s">
        <v>1383</v>
      </c>
      <c r="E589" s="136"/>
      <c r="F589" s="136"/>
      <c r="G589" s="136" t="s">
        <v>1402</v>
      </c>
      <c r="H589" s="136" t="s">
        <v>1210</v>
      </c>
      <c r="I589" s="136"/>
      <c r="J589" s="137" t="str">
        <f>+VLOOKUP(P589,CATÁLOGO!D:E,2)</f>
        <v>1000 SERVICIOS PERSONALES</v>
      </c>
      <c r="K589" s="137" t="str">
        <f>+VLOOKUP(Q589,CATÁLOGO!G:H,2,FALSE)</f>
        <v>1500 OTRAS PRESTACIONES SOCIALES Y ECONOMICAS</v>
      </c>
      <c r="L589" s="142" t="str">
        <f>+VLOOKUP(O589,CATÁLOGO!J:K,2,FALSE)</f>
        <v>159 OTRAS PRESTACIONES SOCIALES Y ECONÓMICAS</v>
      </c>
      <c r="M589" s="143">
        <f t="shared" si="39"/>
        <v>5228.9022865727165</v>
      </c>
      <c r="N589" s="170">
        <v>5228.9022865727165</v>
      </c>
      <c r="O589">
        <v>159</v>
      </c>
      <c r="P589" s="5">
        <v>1</v>
      </c>
      <c r="Q589" s="4" t="str">
        <f t="shared" si="38"/>
        <v>15</v>
      </c>
      <c r="R589" s="135"/>
      <c r="S589" s="135">
        <f t="shared" si="36"/>
        <v>1.3287233183922771E-3</v>
      </c>
      <c r="T589" s="135"/>
      <c r="U589" s="135">
        <f t="shared" si="37"/>
        <v>5228.9022865727156</v>
      </c>
      <c r="V589">
        <v>4880.9258599102604</v>
      </c>
    </row>
    <row r="590" spans="2:22">
      <c r="B590">
        <v>588</v>
      </c>
      <c r="D590" s="136" t="s">
        <v>1384</v>
      </c>
      <c r="E590" s="136"/>
      <c r="F590" s="136"/>
      <c r="G590" s="136" t="s">
        <v>1174</v>
      </c>
      <c r="H590" s="136" t="s">
        <v>1214</v>
      </c>
      <c r="I590" s="136"/>
      <c r="J590" s="137" t="str">
        <f>+VLOOKUP(P590,CATÁLOGO!D:E,2)</f>
        <v>1000 SERVICIOS PERSONALES</v>
      </c>
      <c r="K590" s="137" t="str">
        <f>+VLOOKUP(Q590,CATÁLOGO!G:H,2,FALSE)</f>
        <v>1500 OTRAS PRESTACIONES SOCIALES Y ECONOMICAS</v>
      </c>
      <c r="L590" s="142" t="str">
        <f>+VLOOKUP(O590,CATÁLOGO!J:K,2,FALSE)</f>
        <v>159 OTRAS PRESTACIONES SOCIALES Y ECONÓMICAS</v>
      </c>
      <c r="M590" s="143">
        <f t="shared" si="39"/>
        <v>74714.147530172952</v>
      </c>
      <c r="N590" s="170">
        <v>74714.147530172952</v>
      </c>
      <c r="O590">
        <v>159</v>
      </c>
      <c r="P590" s="5">
        <v>1</v>
      </c>
      <c r="Q590" s="4" t="str">
        <f t="shared" si="38"/>
        <v>15</v>
      </c>
      <c r="R590" s="135"/>
      <c r="S590" s="135">
        <f t="shared" si="36"/>
        <v>1.8985711454594992E-2</v>
      </c>
      <c r="T590" s="135"/>
      <c r="U590" s="135">
        <f t="shared" si="37"/>
        <v>74714.147530172952</v>
      </c>
      <c r="V590">
        <v>69742.021325894239</v>
      </c>
    </row>
    <row r="591" spans="2:22">
      <c r="B591">
        <v>598</v>
      </c>
      <c r="D591" s="136" t="s">
        <v>1385</v>
      </c>
      <c r="E591" s="136"/>
      <c r="F591" s="136"/>
      <c r="G591" s="136" t="s">
        <v>1174</v>
      </c>
      <c r="H591" s="136" t="s">
        <v>1210</v>
      </c>
      <c r="I591" s="136"/>
      <c r="J591" s="137" t="str">
        <f>+VLOOKUP(P591,CATÁLOGO!D:E,2)</f>
        <v>1000 SERVICIOS PERSONALES</v>
      </c>
      <c r="K591" s="137" t="str">
        <f>+VLOOKUP(Q591,CATÁLOGO!G:H,2,FALSE)</f>
        <v>1500 OTRAS PRESTACIONES SOCIALES Y ECONOMICAS</v>
      </c>
      <c r="L591" s="142" t="str">
        <f>+VLOOKUP(O591,CATÁLOGO!J:K,2,FALSE)</f>
        <v>159 OTRAS PRESTACIONES SOCIALES Y ECONÓMICAS</v>
      </c>
      <c r="M591" s="143">
        <f t="shared" si="39"/>
        <v>47338.822390724345</v>
      </c>
      <c r="N591" s="170">
        <v>47338.822390724345</v>
      </c>
      <c r="O591">
        <v>159</v>
      </c>
      <c r="P591" s="5">
        <v>1</v>
      </c>
      <c r="Q591" s="4" t="str">
        <f t="shared" si="38"/>
        <v>15</v>
      </c>
      <c r="R591" s="135"/>
      <c r="S591" s="135">
        <f t="shared" si="36"/>
        <v>1.20293311537504E-2</v>
      </c>
      <c r="T591" s="135"/>
      <c r="U591" s="135">
        <f t="shared" si="37"/>
        <v>47338.822390724337</v>
      </c>
      <c r="V591">
        <v>44188.487319397165</v>
      </c>
    </row>
    <row r="592" spans="2:22">
      <c r="B592">
        <v>608</v>
      </c>
      <c r="D592" s="136" t="s">
        <v>1386</v>
      </c>
      <c r="E592" s="136"/>
      <c r="F592" s="136"/>
      <c r="G592" s="136" t="s">
        <v>1174</v>
      </c>
      <c r="H592" s="136" t="s">
        <v>1210</v>
      </c>
      <c r="I592" s="136"/>
      <c r="J592" s="137" t="str">
        <f>+VLOOKUP(P592,CATÁLOGO!D:E,2)</f>
        <v>1000 SERVICIOS PERSONALES</v>
      </c>
      <c r="K592" s="137" t="str">
        <f>+VLOOKUP(Q592,CATÁLOGO!G:H,2,FALSE)</f>
        <v>1500 OTRAS PRESTACIONES SOCIALES Y ECONOMICAS</v>
      </c>
      <c r="L592" s="142" t="str">
        <f>+VLOOKUP(O592,CATÁLOGO!J:K,2,FALSE)</f>
        <v>159 OTRAS PRESTACIONES SOCIALES Y ECONÓMICAS</v>
      </c>
      <c r="M592" s="143">
        <f t="shared" si="39"/>
        <v>81380.928978411481</v>
      </c>
      <c r="N592" s="170">
        <v>81380.928978411481</v>
      </c>
      <c r="O592">
        <v>159</v>
      </c>
      <c r="P592" s="5">
        <v>1</v>
      </c>
      <c r="Q592" s="4" t="str">
        <f t="shared" si="38"/>
        <v>15</v>
      </c>
      <c r="R592" s="135"/>
      <c r="S592" s="135">
        <f t="shared" si="36"/>
        <v>2.0679816160212992E-2</v>
      </c>
      <c r="T592" s="135"/>
      <c r="U592" s="135">
        <f t="shared" si="37"/>
        <v>81380.928978411466</v>
      </c>
      <c r="V592">
        <v>75965.137419808816</v>
      </c>
    </row>
    <row r="593" spans="2:22">
      <c r="B593">
        <v>618</v>
      </c>
      <c r="D593" s="136" t="s">
        <v>1387</v>
      </c>
      <c r="E593" s="136"/>
      <c r="F593" s="136"/>
      <c r="G593" s="136" t="s">
        <v>1176</v>
      </c>
      <c r="H593" s="136" t="s">
        <v>1209</v>
      </c>
      <c r="I593" s="136"/>
      <c r="J593" s="137" t="str">
        <f>+VLOOKUP(P593,CATÁLOGO!D:E,2)</f>
        <v>1000 SERVICIOS PERSONALES</v>
      </c>
      <c r="K593" s="137" t="str">
        <f>+VLOOKUP(Q593,CATÁLOGO!G:H,2,FALSE)</f>
        <v>1500 OTRAS PRESTACIONES SOCIALES Y ECONOMICAS</v>
      </c>
      <c r="L593" s="142" t="str">
        <f>+VLOOKUP(O593,CATÁLOGO!J:K,2,FALSE)</f>
        <v>159 OTRAS PRESTACIONES SOCIALES Y ECONÓMICAS</v>
      </c>
      <c r="M593" s="143">
        <f t="shared" si="39"/>
        <v>41958.826144508399</v>
      </c>
      <c r="N593" s="170">
        <v>41958.826144508399</v>
      </c>
      <c r="O593">
        <v>159</v>
      </c>
      <c r="P593" s="5">
        <v>1</v>
      </c>
      <c r="Q593" s="4" t="str">
        <f t="shared" si="38"/>
        <v>15</v>
      </c>
      <c r="R593" s="135"/>
      <c r="S593" s="135">
        <f t="shared" si="36"/>
        <v>1.0662213148205197E-2</v>
      </c>
      <c r="T593" s="135"/>
      <c r="U593" s="135">
        <f t="shared" si="37"/>
        <v>41958.826144508392</v>
      </c>
      <c r="V593">
        <v>39166.522599993848</v>
      </c>
    </row>
    <row r="594" spans="2:22">
      <c r="B594">
        <v>628</v>
      </c>
      <c r="D594" s="136" t="s">
        <v>1388</v>
      </c>
      <c r="E594" s="136"/>
      <c r="F594" s="136"/>
      <c r="G594" s="136" t="s">
        <v>1194</v>
      </c>
      <c r="H594" s="136" t="s">
        <v>1210</v>
      </c>
      <c r="I594" s="136"/>
      <c r="J594" s="137" t="str">
        <f>+VLOOKUP(P594,CATÁLOGO!D:E,2)</f>
        <v>1000 SERVICIOS PERSONALES</v>
      </c>
      <c r="K594" s="137" t="str">
        <f>+VLOOKUP(Q594,CATÁLOGO!G:H,2,FALSE)</f>
        <v>1500 OTRAS PRESTACIONES SOCIALES Y ECONOMICAS</v>
      </c>
      <c r="L594" s="142" t="str">
        <f>+VLOOKUP(O594,CATÁLOGO!J:K,2,FALSE)</f>
        <v>159 OTRAS PRESTACIONES SOCIALES Y ECONÓMICAS</v>
      </c>
      <c r="M594" s="143">
        <f t="shared" si="39"/>
        <v>21378.620984131721</v>
      </c>
      <c r="N594" s="170">
        <v>21378.620984131721</v>
      </c>
      <c r="O594">
        <v>159</v>
      </c>
      <c r="P594" s="5">
        <v>1</v>
      </c>
      <c r="Q594" s="4" t="str">
        <f t="shared" si="38"/>
        <v>15</v>
      </c>
      <c r="R594" s="135"/>
      <c r="S594" s="135">
        <f t="shared" si="36"/>
        <v>5.4325498278349283E-3</v>
      </c>
      <c r="T594" s="135"/>
      <c r="U594" s="135">
        <f t="shared" si="37"/>
        <v>21378.620984131721</v>
      </c>
      <c r="V594">
        <v>19955.902461329642</v>
      </c>
    </row>
    <row r="595" spans="2:22">
      <c r="B595">
        <v>638</v>
      </c>
      <c r="D595" s="136" t="s">
        <v>1389</v>
      </c>
      <c r="E595" s="136"/>
      <c r="F595" s="136"/>
      <c r="G595" s="136" t="s">
        <v>1174</v>
      </c>
      <c r="H595" s="136" t="s">
        <v>1212</v>
      </c>
      <c r="I595" s="136"/>
      <c r="J595" s="137" t="str">
        <f>+VLOOKUP(P595,CATÁLOGO!D:E,2)</f>
        <v>1000 SERVICIOS PERSONALES</v>
      </c>
      <c r="K595" s="137" t="str">
        <f>+VLOOKUP(Q595,CATÁLOGO!G:H,2,FALSE)</f>
        <v>1500 OTRAS PRESTACIONES SOCIALES Y ECONOMICAS</v>
      </c>
      <c r="L595" s="142" t="str">
        <f>+VLOOKUP(O595,CATÁLOGO!J:K,2,FALSE)</f>
        <v>159 OTRAS PRESTACIONES SOCIALES Y ECONÓMICAS</v>
      </c>
      <c r="M595" s="143">
        <f t="shared" si="39"/>
        <v>11524.521217910173</v>
      </c>
      <c r="N595" s="170">
        <v>11524.521217910173</v>
      </c>
      <c r="O595">
        <v>159</v>
      </c>
      <c r="P595" s="5">
        <v>1</v>
      </c>
      <c r="Q595" s="4" t="str">
        <f t="shared" si="38"/>
        <v>15</v>
      </c>
      <c r="R595" s="135"/>
      <c r="S595" s="135">
        <f t="shared" si="36"/>
        <v>2.9285114229167688E-3</v>
      </c>
      <c r="T595" s="135"/>
      <c r="U595" s="135">
        <f t="shared" si="37"/>
        <v>11524.521217910171</v>
      </c>
      <c r="V595">
        <v>10757.579804087625</v>
      </c>
    </row>
    <row r="596" spans="2:22">
      <c r="B596">
        <v>648</v>
      </c>
      <c r="D596" s="136" t="s">
        <v>1390</v>
      </c>
      <c r="E596" s="136"/>
      <c r="F596" s="136"/>
      <c r="G596" s="136" t="s">
        <v>1403</v>
      </c>
      <c r="H596" s="136" t="s">
        <v>1210</v>
      </c>
      <c r="I596" s="136"/>
      <c r="J596" s="137" t="str">
        <f>+VLOOKUP(P596,CATÁLOGO!D:E,2)</f>
        <v>1000 SERVICIOS PERSONALES</v>
      </c>
      <c r="K596" s="137" t="str">
        <f>+VLOOKUP(Q596,CATÁLOGO!G:H,2,FALSE)</f>
        <v>1500 OTRAS PRESTACIONES SOCIALES Y ECONOMICAS</v>
      </c>
      <c r="L596" s="142" t="str">
        <f>+VLOOKUP(O596,CATÁLOGO!J:K,2,FALSE)</f>
        <v>159 OTRAS PRESTACIONES SOCIALES Y ECONÓMICAS</v>
      </c>
      <c r="M596" s="143">
        <f t="shared" si="39"/>
        <v>8972.0286635522734</v>
      </c>
      <c r="N596" s="170">
        <v>8972.0286635522734</v>
      </c>
      <c r="O596">
        <v>159</v>
      </c>
      <c r="P596" s="5">
        <v>1</v>
      </c>
      <c r="Q596" s="4" t="str">
        <f t="shared" si="38"/>
        <v>15</v>
      </c>
      <c r="R596" s="135"/>
      <c r="S596" s="135">
        <f t="shared" si="36"/>
        <v>2.2798941432045096E-3</v>
      </c>
      <c r="T596" s="135"/>
      <c r="U596" s="135">
        <f t="shared" si="37"/>
        <v>8972.0286635522716</v>
      </c>
      <c r="V596">
        <v>8374.9522021555567</v>
      </c>
    </row>
    <row r="597" spans="2:22">
      <c r="B597">
        <v>658</v>
      </c>
      <c r="D597" s="136" t="s">
        <v>1391</v>
      </c>
      <c r="E597" s="136"/>
      <c r="F597" s="136"/>
      <c r="G597" s="136" t="s">
        <v>1174</v>
      </c>
      <c r="H597" s="136" t="s">
        <v>1210</v>
      </c>
      <c r="I597" s="136"/>
      <c r="J597" s="137" t="str">
        <f>+VLOOKUP(P597,CATÁLOGO!D:E,2)</f>
        <v>1000 SERVICIOS PERSONALES</v>
      </c>
      <c r="K597" s="137" t="str">
        <f>+VLOOKUP(Q597,CATÁLOGO!G:H,2,FALSE)</f>
        <v>1500 OTRAS PRESTACIONES SOCIALES Y ECONOMICAS</v>
      </c>
      <c r="L597" s="142" t="str">
        <f>+VLOOKUP(O597,CATÁLOGO!J:K,2,FALSE)</f>
        <v>159 OTRAS PRESTACIONES SOCIALES Y ECONÓMICAS</v>
      </c>
      <c r="M597" s="143">
        <f t="shared" si="39"/>
        <v>28561.120078289925</v>
      </c>
      <c r="N597" s="170">
        <v>28561.120078289925</v>
      </c>
      <c r="O597">
        <v>159</v>
      </c>
      <c r="P597" s="5">
        <v>1</v>
      </c>
      <c r="Q597" s="4" t="str">
        <f t="shared" si="38"/>
        <v>15</v>
      </c>
      <c r="R597" s="135"/>
      <c r="S597" s="135">
        <f t="shared" si="36"/>
        <v>7.2577042307478065E-3</v>
      </c>
      <c r="T597" s="135"/>
      <c r="U597" s="135">
        <f t="shared" si="37"/>
        <v>28561.120078289921</v>
      </c>
      <c r="V597">
        <v>26660.415884248676</v>
      </c>
    </row>
    <row r="598" spans="2:22">
      <c r="B598">
        <v>668</v>
      </c>
      <c r="D598" s="136" t="s">
        <v>1392</v>
      </c>
      <c r="E598" s="136"/>
      <c r="F598" s="136"/>
      <c r="G598" s="136" t="s">
        <v>1174</v>
      </c>
      <c r="H598" s="136" t="s">
        <v>1209</v>
      </c>
      <c r="I598" s="136"/>
      <c r="J598" s="137" t="str">
        <f>+VLOOKUP(P598,CATÁLOGO!D:E,2)</f>
        <v>1000 SERVICIOS PERSONALES</v>
      </c>
      <c r="K598" s="137" t="str">
        <f>+VLOOKUP(Q598,CATÁLOGO!G:H,2,FALSE)</f>
        <v>1500 OTRAS PRESTACIONES SOCIALES Y ECONOMICAS</v>
      </c>
      <c r="L598" s="142" t="str">
        <f>+VLOOKUP(O598,CATÁLOGO!J:K,2,FALSE)</f>
        <v>159 OTRAS PRESTACIONES SOCIALES Y ECONÓMICAS</v>
      </c>
      <c r="M598" s="143">
        <f t="shared" si="39"/>
        <v>38837.932503873591</v>
      </c>
      <c r="N598" s="170">
        <v>38837.932503873591</v>
      </c>
      <c r="O598">
        <v>159</v>
      </c>
      <c r="P598" s="5">
        <v>1</v>
      </c>
      <c r="Q598" s="4" t="str">
        <f t="shared" si="38"/>
        <v>15</v>
      </c>
      <c r="R598" s="135"/>
      <c r="S598" s="135">
        <f t="shared" si="36"/>
        <v>9.869158712060502E-3</v>
      </c>
      <c r="T598" s="135"/>
      <c r="U598" s="135">
        <f t="shared" si="37"/>
        <v>38837.932503873591</v>
      </c>
      <c r="V598">
        <v>36253.32024092121</v>
      </c>
    </row>
    <row r="599" spans="2:22">
      <c r="B599">
        <v>678</v>
      </c>
      <c r="D599" s="136" t="s">
        <v>1393</v>
      </c>
      <c r="E599" s="136"/>
      <c r="F599" s="136"/>
      <c r="G599" s="136" t="s">
        <v>1174</v>
      </c>
      <c r="H599" s="136" t="s">
        <v>1210</v>
      </c>
      <c r="I599" s="136"/>
      <c r="J599" s="137" t="str">
        <f>+VLOOKUP(P599,CATÁLOGO!D:E,2)</f>
        <v>1000 SERVICIOS PERSONALES</v>
      </c>
      <c r="K599" s="137" t="str">
        <f>+VLOOKUP(Q599,CATÁLOGO!G:H,2,FALSE)</f>
        <v>1500 OTRAS PRESTACIONES SOCIALES Y ECONOMICAS</v>
      </c>
      <c r="L599" s="142" t="str">
        <f>+VLOOKUP(O599,CATÁLOGO!J:K,2,FALSE)</f>
        <v>159 OTRAS PRESTACIONES SOCIALES Y ECONÓMICAS</v>
      </c>
      <c r="M599" s="143">
        <f t="shared" si="39"/>
        <v>23492.929871663418</v>
      </c>
      <c r="N599" s="170">
        <v>23492.929871663418</v>
      </c>
      <c r="O599">
        <v>159</v>
      </c>
      <c r="P599" s="5">
        <v>1</v>
      </c>
      <c r="Q599" s="4" t="str">
        <f t="shared" si="38"/>
        <v>15</v>
      </c>
      <c r="R599" s="135"/>
      <c r="S599" s="135">
        <f t="shared" si="36"/>
        <v>5.9698196728579407E-3</v>
      </c>
      <c r="T599" s="135"/>
      <c r="U599" s="135">
        <f t="shared" si="37"/>
        <v>23492.929871663415</v>
      </c>
      <c r="V599">
        <v>21929.506931141921</v>
      </c>
    </row>
    <row r="600" spans="2:22">
      <c r="B600">
        <v>688</v>
      </c>
      <c r="D600" s="136" t="s">
        <v>1394</v>
      </c>
      <c r="E600" s="136"/>
      <c r="F600" s="136"/>
      <c r="G600" s="136" t="s">
        <v>1186</v>
      </c>
      <c r="H600" s="136" t="s">
        <v>1210</v>
      </c>
      <c r="I600" s="136"/>
      <c r="J600" s="137" t="str">
        <f>+VLOOKUP(P600,CATÁLOGO!D:E,2)</f>
        <v>1000 SERVICIOS PERSONALES</v>
      </c>
      <c r="K600" s="137" t="str">
        <f>+VLOOKUP(Q600,CATÁLOGO!G:H,2,FALSE)</f>
        <v>1500 OTRAS PRESTACIONES SOCIALES Y ECONOMICAS</v>
      </c>
      <c r="L600" s="142" t="str">
        <f>+VLOOKUP(O600,CATÁLOGO!J:K,2,FALSE)</f>
        <v>159 OTRAS PRESTACIONES SOCIALES Y ECONÓMICAS</v>
      </c>
      <c r="M600" s="143">
        <f t="shared" si="39"/>
        <v>40896.583044070634</v>
      </c>
      <c r="N600" s="170">
        <v>40896.583044070634</v>
      </c>
      <c r="O600">
        <v>159</v>
      </c>
      <c r="P600" s="5">
        <v>1</v>
      </c>
      <c r="Q600" s="4" t="str">
        <f t="shared" si="38"/>
        <v>15</v>
      </c>
      <c r="R600" s="135"/>
      <c r="S600" s="135">
        <f t="shared" si="36"/>
        <v>1.039228514037507E-2</v>
      </c>
      <c r="T600" s="135"/>
      <c r="U600" s="135">
        <f t="shared" si="37"/>
        <v>40896.583044070627</v>
      </c>
      <c r="V600">
        <v>38174.970351685093</v>
      </c>
    </row>
    <row r="601" spans="2:22">
      <c r="B601">
        <v>698</v>
      </c>
      <c r="D601" s="136" t="s">
        <v>1395</v>
      </c>
      <c r="E601" s="136"/>
      <c r="F601" s="136"/>
      <c r="G601" s="136" t="s">
        <v>1194</v>
      </c>
      <c r="H601" s="136" t="s">
        <v>1210</v>
      </c>
      <c r="I601" s="136"/>
      <c r="J601" s="137" t="str">
        <f>+VLOOKUP(P601,CATÁLOGO!D:E,2)</f>
        <v>1000 SERVICIOS PERSONALES</v>
      </c>
      <c r="K601" s="137" t="str">
        <f>+VLOOKUP(Q601,CATÁLOGO!G:H,2,FALSE)</f>
        <v>1500 OTRAS PRESTACIONES SOCIALES Y ECONOMICAS</v>
      </c>
      <c r="L601" s="142" t="str">
        <f>+VLOOKUP(O601,CATÁLOGO!J:K,2,FALSE)</f>
        <v>159 OTRAS PRESTACIONES SOCIALES Y ECONÓMICAS</v>
      </c>
      <c r="M601" s="143">
        <f t="shared" si="39"/>
        <v>11600.98154636521</v>
      </c>
      <c r="N601" s="170">
        <v>11600.98154636521</v>
      </c>
      <c r="O601">
        <v>159</v>
      </c>
      <c r="P601" s="5">
        <v>1</v>
      </c>
      <c r="Q601" s="4" t="str">
        <f t="shared" si="38"/>
        <v>15</v>
      </c>
      <c r="R601" s="135"/>
      <c r="S601" s="135">
        <f t="shared" si="36"/>
        <v>2.947940858729908E-3</v>
      </c>
      <c r="T601" s="135"/>
      <c r="U601" s="135">
        <f t="shared" si="37"/>
        <v>11600.981546365208</v>
      </c>
      <c r="V601">
        <v>10828.95180034232</v>
      </c>
    </row>
    <row r="602" spans="2:22">
      <c r="B602">
        <v>708</v>
      </c>
      <c r="D602" s="136" t="s">
        <v>1396</v>
      </c>
      <c r="E602" s="136"/>
      <c r="F602" s="136"/>
      <c r="G602" s="136" t="s">
        <v>1404</v>
      </c>
      <c r="H602" s="136" t="s">
        <v>1210</v>
      </c>
      <c r="I602" s="136"/>
      <c r="J602" s="137" t="str">
        <f>+VLOOKUP(P602,CATÁLOGO!D:E,2)</f>
        <v>1000 SERVICIOS PERSONALES</v>
      </c>
      <c r="K602" s="137" t="str">
        <f>+VLOOKUP(Q602,CATÁLOGO!G:H,2,FALSE)</f>
        <v>1500 OTRAS PRESTACIONES SOCIALES Y ECONOMICAS</v>
      </c>
      <c r="L602" s="142" t="str">
        <f>+VLOOKUP(O602,CATÁLOGO!J:K,2,FALSE)</f>
        <v>159 OTRAS PRESTACIONES SOCIALES Y ECONÓMICAS</v>
      </c>
      <c r="M602" s="143">
        <f t="shared" si="39"/>
        <v>28007.071613395343</v>
      </c>
      <c r="N602" s="170">
        <v>28007.071613395343</v>
      </c>
      <c r="O602">
        <v>159</v>
      </c>
      <c r="P602" s="5">
        <v>1</v>
      </c>
      <c r="Q602" s="4" t="str">
        <f t="shared" si="38"/>
        <v>15</v>
      </c>
      <c r="R602" s="135"/>
      <c r="S602" s="135">
        <f t="shared" si="36"/>
        <v>7.1169142380345558E-3</v>
      </c>
      <c r="T602" s="135"/>
      <c r="U602" s="135">
        <f t="shared" si="37"/>
        <v>28007.071613395339</v>
      </c>
      <c r="V602">
        <v>26143.238600807785</v>
      </c>
    </row>
    <row r="603" spans="2:22">
      <c r="B603">
        <v>718</v>
      </c>
      <c r="D603" s="136" t="s">
        <v>1397</v>
      </c>
      <c r="E603" s="136"/>
      <c r="F603" s="136"/>
      <c r="G603" s="136" t="s">
        <v>1175</v>
      </c>
      <c r="H603" s="136" t="s">
        <v>1210</v>
      </c>
      <c r="I603" s="136"/>
      <c r="J603" s="137" t="str">
        <f>+VLOOKUP(P603,CATÁLOGO!D:E,2)</f>
        <v>1000 SERVICIOS PERSONALES</v>
      </c>
      <c r="K603" s="137" t="str">
        <f>+VLOOKUP(Q603,CATÁLOGO!G:H,2,FALSE)</f>
        <v>1500 OTRAS PRESTACIONES SOCIALES Y ECONOMICAS</v>
      </c>
      <c r="L603" s="142" t="str">
        <f>+VLOOKUP(O603,CATÁLOGO!J:K,2,FALSE)</f>
        <v>159 OTRAS PRESTACIONES SOCIALES Y ECONÓMICAS</v>
      </c>
      <c r="M603" s="143">
        <f t="shared" si="39"/>
        <v>11354.97388791821</v>
      </c>
      <c r="N603" s="170">
        <v>11354.97388791821</v>
      </c>
      <c r="O603">
        <v>159</v>
      </c>
      <c r="P603" s="5">
        <v>1</v>
      </c>
      <c r="Q603" s="4" t="str">
        <f t="shared" si="38"/>
        <v>15</v>
      </c>
      <c r="R603" s="135"/>
      <c r="S603" s="135">
        <f t="shared" si="36"/>
        <v>2.8854275252677402E-3</v>
      </c>
      <c r="T603" s="135"/>
      <c r="U603" s="135">
        <f t="shared" si="37"/>
        <v>11354.973887918208</v>
      </c>
      <c r="V603">
        <v>10599.315621266393</v>
      </c>
    </row>
    <row r="604" spans="2:22">
      <c r="D604" s="136" t="s">
        <v>1337</v>
      </c>
      <c r="E604" s="136"/>
      <c r="F604" s="136"/>
      <c r="G604" s="136" t="s">
        <v>1194</v>
      </c>
      <c r="H604" s="136" t="s">
        <v>1210</v>
      </c>
      <c r="I604" s="136"/>
      <c r="J604" s="137" t="str">
        <f>+VLOOKUP(P604,CATÁLOGO!D:E,2)</f>
        <v>1000 SERVICIOS PERSONALES</v>
      </c>
      <c r="K604" s="137" t="str">
        <f>+VLOOKUP(Q604,CATÁLOGO!G:H,2,FALSE)</f>
        <v>3900 OTROS SERVICIOS GENERALES</v>
      </c>
      <c r="L604" s="142" t="str">
        <f>+VLOOKUP(O604,CATÁLOGO!J:K,2,FALSE)</f>
        <v>398 IMPUESTO SOBRE NÓMINAS Y OTROS QUE SE DERIVEN DE UNA RELACIÓN LABORAL</v>
      </c>
      <c r="M604" s="143">
        <f t="shared" si="39"/>
        <v>118620.14439357993</v>
      </c>
      <c r="N604" s="170">
        <v>118620.14439357993</v>
      </c>
      <c r="O604">
        <v>398</v>
      </c>
      <c r="P604" s="5">
        <v>1</v>
      </c>
      <c r="Q604" s="4" t="str">
        <f t="shared" si="38"/>
        <v>39</v>
      </c>
      <c r="R604" s="135">
        <f>+SUM(M604:M663)</f>
        <v>21999999.999999989</v>
      </c>
      <c r="S604" s="135">
        <v>5.391824745162724E-3</v>
      </c>
      <c r="T604" s="3">
        <v>22000000</v>
      </c>
      <c r="U604" s="135">
        <f>+T$604*S604</f>
        <v>118620.14439357993</v>
      </c>
    </row>
    <row r="605" spans="2:22">
      <c r="D605" s="136" t="s">
        <v>1338</v>
      </c>
      <c r="E605" s="136"/>
      <c r="F605" s="136"/>
      <c r="G605" s="136" t="s">
        <v>1188</v>
      </c>
      <c r="H605" s="136" t="s">
        <v>1210</v>
      </c>
      <c r="I605" s="136"/>
      <c r="J605" s="137" t="str">
        <f>+VLOOKUP(P605,CATÁLOGO!D:E,2)</f>
        <v>1000 SERVICIOS PERSONALES</v>
      </c>
      <c r="K605" s="137" t="str">
        <f>+VLOOKUP(Q605,CATÁLOGO!G:H,2,FALSE)</f>
        <v>3900 OTROS SERVICIOS GENERALES</v>
      </c>
      <c r="L605" s="142" t="str">
        <f>+VLOOKUP(O605,CATÁLOGO!J:K,2,FALSE)</f>
        <v>398 IMPUESTO SOBRE NÓMINAS Y OTROS QUE SE DERIVEN DE UNA RELACIÓN LABORAL</v>
      </c>
      <c r="M605" s="143">
        <f t="shared" si="39"/>
        <v>1019937.0452176308</v>
      </c>
      <c r="N605" s="170">
        <v>1019937.0452176308</v>
      </c>
      <c r="O605">
        <v>398</v>
      </c>
      <c r="P605" s="5">
        <v>1</v>
      </c>
      <c r="Q605" s="4" t="str">
        <f t="shared" si="38"/>
        <v>39</v>
      </c>
      <c r="R605" s="135"/>
      <c r="S605" s="135">
        <v>4.6360774782619581E-2</v>
      </c>
      <c r="T605" s="135"/>
      <c r="U605" s="135">
        <f t="shared" ref="U605:U663" si="40">+T$604*S605</f>
        <v>1019937.0452176308</v>
      </c>
    </row>
    <row r="606" spans="2:22">
      <c r="D606" s="136" t="s">
        <v>1339</v>
      </c>
      <c r="E606" s="136"/>
      <c r="F606" s="136"/>
      <c r="G606" s="136" t="s">
        <v>1177</v>
      </c>
      <c r="H606" s="136" t="s">
        <v>1209</v>
      </c>
      <c r="I606" s="136"/>
      <c r="J606" s="137" t="str">
        <f>+VLOOKUP(P606,CATÁLOGO!D:E,2)</f>
        <v>1000 SERVICIOS PERSONALES</v>
      </c>
      <c r="K606" s="137" t="str">
        <f>+VLOOKUP(Q606,CATÁLOGO!G:H,2,FALSE)</f>
        <v>3900 OTROS SERVICIOS GENERALES</v>
      </c>
      <c r="L606" s="142" t="str">
        <f>+VLOOKUP(O606,CATÁLOGO!J:K,2,FALSE)</f>
        <v>398 IMPUESTO SOBRE NÓMINAS Y OTROS QUE SE DERIVEN DE UNA RELACIÓN LABORAL</v>
      </c>
      <c r="M606" s="143">
        <f t="shared" si="39"/>
        <v>648953.80398228602</v>
      </c>
      <c r="N606" s="170">
        <v>648953.80398228602</v>
      </c>
      <c r="O606">
        <v>398</v>
      </c>
      <c r="P606" s="5">
        <v>1</v>
      </c>
      <c r="Q606" s="4" t="str">
        <f t="shared" si="38"/>
        <v>39</v>
      </c>
      <c r="R606" s="135"/>
      <c r="S606" s="135">
        <v>2.9497900181013E-2</v>
      </c>
      <c r="T606" s="135"/>
      <c r="U606" s="135">
        <f t="shared" si="40"/>
        <v>648953.80398228602</v>
      </c>
    </row>
    <row r="607" spans="2:22">
      <c r="D607" s="136" t="s">
        <v>1340</v>
      </c>
      <c r="E607" s="136"/>
      <c r="F607" s="136"/>
      <c r="G607" s="136" t="s">
        <v>1176</v>
      </c>
      <c r="H607" s="136" t="s">
        <v>1209</v>
      </c>
      <c r="I607" s="136"/>
      <c r="J607" s="137" t="str">
        <f>+VLOOKUP(P607,CATÁLOGO!D:E,2)</f>
        <v>1000 SERVICIOS PERSONALES</v>
      </c>
      <c r="K607" s="137" t="str">
        <f>+VLOOKUP(Q607,CATÁLOGO!G:H,2,FALSE)</f>
        <v>3900 OTROS SERVICIOS GENERALES</v>
      </c>
      <c r="L607" s="142" t="str">
        <f>+VLOOKUP(O607,CATÁLOGO!J:K,2,FALSE)</f>
        <v>398 IMPUESTO SOBRE NÓMINAS Y OTROS QUE SE DERIVEN DE UNA RELACIÓN LABORAL</v>
      </c>
      <c r="M607" s="143">
        <f t="shared" si="39"/>
        <v>343021.37484241417</v>
      </c>
      <c r="N607" s="170">
        <v>343021.37484241417</v>
      </c>
      <c r="O607">
        <v>398</v>
      </c>
      <c r="P607" s="5">
        <v>1</v>
      </c>
      <c r="Q607" s="4" t="str">
        <f t="shared" si="38"/>
        <v>39</v>
      </c>
      <c r="R607" s="135"/>
      <c r="S607" s="135">
        <v>1.559188067465519E-2</v>
      </c>
      <c r="T607" s="135"/>
      <c r="U607" s="135">
        <f t="shared" si="40"/>
        <v>343021.37484241417</v>
      </c>
    </row>
    <row r="608" spans="2:22">
      <c r="D608" s="136" t="s">
        <v>1341</v>
      </c>
      <c r="E608" s="136"/>
      <c r="F608" s="136"/>
      <c r="G608" s="136" t="s">
        <v>1181</v>
      </c>
      <c r="H608" s="136" t="s">
        <v>1213</v>
      </c>
      <c r="I608" s="136"/>
      <c r="J608" s="137" t="str">
        <f>+VLOOKUP(P608,CATÁLOGO!D:E,2)</f>
        <v>1000 SERVICIOS PERSONALES</v>
      </c>
      <c r="K608" s="137" t="str">
        <f>+VLOOKUP(Q608,CATÁLOGO!G:H,2,FALSE)</f>
        <v>3900 OTROS SERVICIOS GENERALES</v>
      </c>
      <c r="L608" s="142" t="str">
        <f>+VLOOKUP(O608,CATÁLOGO!J:K,2,FALSE)</f>
        <v>398 IMPUESTO SOBRE NÓMINAS Y OTROS QUE SE DERIVEN DE UNA RELACIÓN LABORAL</v>
      </c>
      <c r="M608" s="143">
        <f t="shared" si="39"/>
        <v>113230.0532353279</v>
      </c>
      <c r="N608" s="170">
        <v>113230.0532353279</v>
      </c>
      <c r="O608">
        <v>398</v>
      </c>
      <c r="P608" s="5">
        <v>1</v>
      </c>
      <c r="Q608" s="4" t="str">
        <f t="shared" si="38"/>
        <v>39</v>
      </c>
      <c r="R608" s="135"/>
      <c r="S608" s="135">
        <v>5.1468206016058136E-3</v>
      </c>
      <c r="T608" s="135"/>
      <c r="U608" s="135">
        <f t="shared" si="40"/>
        <v>113230.0532353279</v>
      </c>
    </row>
    <row r="609" spans="4:21">
      <c r="D609" s="136" t="s">
        <v>1342</v>
      </c>
      <c r="E609" s="136"/>
      <c r="F609" s="136"/>
      <c r="G609" s="136" t="s">
        <v>1194</v>
      </c>
      <c r="H609" s="136" t="s">
        <v>1213</v>
      </c>
      <c r="I609" s="136"/>
      <c r="J609" s="137" t="str">
        <f>+VLOOKUP(P609,CATÁLOGO!D:E,2)</f>
        <v>1000 SERVICIOS PERSONALES</v>
      </c>
      <c r="K609" s="137" t="str">
        <f>+VLOOKUP(Q609,CATÁLOGO!G:H,2,FALSE)</f>
        <v>3900 OTROS SERVICIOS GENERALES</v>
      </c>
      <c r="L609" s="142" t="str">
        <f>+VLOOKUP(O609,CATÁLOGO!J:K,2,FALSE)</f>
        <v>398 IMPUESTO SOBRE NÓMINAS Y OTROS QUE SE DERIVEN DE UNA RELACIÓN LABORAL</v>
      </c>
      <c r="M609" s="143">
        <f t="shared" si="39"/>
        <v>201458.44487970427</v>
      </c>
      <c r="N609" s="170">
        <v>201458.44487970427</v>
      </c>
      <c r="O609">
        <v>398</v>
      </c>
      <c r="P609" s="5">
        <v>1</v>
      </c>
      <c r="Q609" s="4" t="str">
        <f t="shared" si="38"/>
        <v>39</v>
      </c>
      <c r="R609" s="135"/>
      <c r="S609" s="135">
        <v>9.1572020399865572E-3</v>
      </c>
      <c r="T609" s="135"/>
      <c r="U609" s="135">
        <f t="shared" si="40"/>
        <v>201458.44487970427</v>
      </c>
    </row>
    <row r="610" spans="4:21">
      <c r="D610" s="136" t="s">
        <v>1343</v>
      </c>
      <c r="E610" s="136"/>
      <c r="F610" s="136"/>
      <c r="G610" s="136" t="s">
        <v>1187</v>
      </c>
      <c r="H610" s="136" t="s">
        <v>1209</v>
      </c>
      <c r="I610" s="136"/>
      <c r="J610" s="137" t="str">
        <f>+VLOOKUP(P610,CATÁLOGO!D:E,2)</f>
        <v>1000 SERVICIOS PERSONALES</v>
      </c>
      <c r="K610" s="137" t="str">
        <f>+VLOOKUP(Q610,CATÁLOGO!G:H,2,FALSE)</f>
        <v>3900 OTROS SERVICIOS GENERALES</v>
      </c>
      <c r="L610" s="142" t="str">
        <f>+VLOOKUP(O610,CATÁLOGO!J:K,2,FALSE)</f>
        <v>398 IMPUESTO SOBRE NÓMINAS Y OTROS QUE SE DERIVEN DE UNA RELACIÓN LABORAL</v>
      </c>
      <c r="M610" s="143">
        <f t="shared" si="39"/>
        <v>259514.0386436416</v>
      </c>
      <c r="N610" s="170">
        <v>259514.0386436416</v>
      </c>
      <c r="O610">
        <v>398</v>
      </c>
      <c r="P610" s="5">
        <v>1</v>
      </c>
      <c r="Q610" s="4" t="str">
        <f t="shared" si="38"/>
        <v>39</v>
      </c>
      <c r="R610" s="135"/>
      <c r="S610" s="135">
        <v>1.1796092665620072E-2</v>
      </c>
      <c r="T610" s="135"/>
      <c r="U610" s="135">
        <f t="shared" si="40"/>
        <v>259514.0386436416</v>
      </c>
    </row>
    <row r="611" spans="4:21">
      <c r="D611" s="136" t="s">
        <v>1344</v>
      </c>
      <c r="E611" s="136"/>
      <c r="F611" s="136"/>
      <c r="G611" s="136" t="s">
        <v>1181</v>
      </c>
      <c r="H611" s="136" t="s">
        <v>1210</v>
      </c>
      <c r="I611" s="136"/>
      <c r="J611" s="137" t="str">
        <f>+VLOOKUP(P611,CATÁLOGO!D:E,2)</f>
        <v>1000 SERVICIOS PERSONALES</v>
      </c>
      <c r="K611" s="137" t="str">
        <f>+VLOOKUP(Q611,CATÁLOGO!G:H,2,FALSE)</f>
        <v>3900 OTROS SERVICIOS GENERALES</v>
      </c>
      <c r="L611" s="142" t="str">
        <f>+VLOOKUP(O611,CATÁLOGO!J:K,2,FALSE)</f>
        <v>398 IMPUESTO SOBRE NÓMINAS Y OTROS QUE SE DERIVEN DE UNA RELACIÓN LABORAL</v>
      </c>
      <c r="M611" s="143">
        <f t="shared" si="39"/>
        <v>302937.04483870446</v>
      </c>
      <c r="N611" s="170">
        <v>302937.04483870446</v>
      </c>
      <c r="O611">
        <v>398</v>
      </c>
      <c r="P611" s="5">
        <v>1</v>
      </c>
      <c r="Q611" s="4" t="str">
        <f t="shared" si="38"/>
        <v>39</v>
      </c>
      <c r="R611" s="135"/>
      <c r="S611" s="135">
        <v>1.3769865674486566E-2</v>
      </c>
      <c r="T611" s="135"/>
      <c r="U611" s="135">
        <f t="shared" si="40"/>
        <v>302937.04483870446</v>
      </c>
    </row>
    <row r="612" spans="4:21">
      <c r="D612" s="136" t="s">
        <v>1345</v>
      </c>
      <c r="E612" s="136"/>
      <c r="F612" s="136"/>
      <c r="G612" s="136" t="s">
        <v>1181</v>
      </c>
      <c r="H612" s="136" t="s">
        <v>1213</v>
      </c>
      <c r="I612" s="136"/>
      <c r="J612" s="137" t="str">
        <f>+VLOOKUP(P612,CATÁLOGO!D:E,2)</f>
        <v>1000 SERVICIOS PERSONALES</v>
      </c>
      <c r="K612" s="137" t="str">
        <f>+VLOOKUP(Q612,CATÁLOGO!G:H,2,FALSE)</f>
        <v>3900 OTROS SERVICIOS GENERALES</v>
      </c>
      <c r="L612" s="142" t="str">
        <f>+VLOOKUP(O612,CATÁLOGO!J:K,2,FALSE)</f>
        <v>398 IMPUESTO SOBRE NÓMINAS Y OTROS QUE SE DERIVEN DE UNA RELACIÓN LABORAL</v>
      </c>
      <c r="M612" s="143">
        <f t="shared" si="39"/>
        <v>447048.69617212657</v>
      </c>
      <c r="N612" s="170">
        <v>447048.69617212657</v>
      </c>
      <c r="O612">
        <v>398</v>
      </c>
      <c r="P612" s="5">
        <v>1</v>
      </c>
      <c r="Q612" s="4" t="str">
        <f t="shared" si="38"/>
        <v>39</v>
      </c>
      <c r="R612" s="135"/>
      <c r="S612" s="135">
        <v>2.0320395280551209E-2</v>
      </c>
      <c r="T612" s="135"/>
      <c r="U612" s="135">
        <f t="shared" si="40"/>
        <v>447048.69617212657</v>
      </c>
    </row>
    <row r="613" spans="4:21">
      <c r="D613" s="136" t="s">
        <v>1346</v>
      </c>
      <c r="E613" s="136"/>
      <c r="F613" s="136"/>
      <c r="G613" s="136" t="s">
        <v>1190</v>
      </c>
      <c r="H613" s="136" t="s">
        <v>1213</v>
      </c>
      <c r="I613" s="136"/>
      <c r="J613" s="137" t="str">
        <f>+VLOOKUP(P613,CATÁLOGO!D:E,2)</f>
        <v>1000 SERVICIOS PERSONALES</v>
      </c>
      <c r="K613" s="137" t="str">
        <f>+VLOOKUP(Q613,CATÁLOGO!G:H,2,FALSE)</f>
        <v>3900 OTROS SERVICIOS GENERALES</v>
      </c>
      <c r="L613" s="142" t="str">
        <f>+VLOOKUP(O613,CATÁLOGO!J:K,2,FALSE)</f>
        <v>398 IMPUESTO SOBRE NÓMINAS Y OTROS QUE SE DERIVEN DE UNA RELACIÓN LABORAL</v>
      </c>
      <c r="M613" s="143">
        <f t="shared" si="39"/>
        <v>1011265.5487588847</v>
      </c>
      <c r="N613" s="170">
        <v>1011265.5487588847</v>
      </c>
      <c r="O613">
        <v>398</v>
      </c>
      <c r="P613" s="5">
        <v>1</v>
      </c>
      <c r="Q613" s="4" t="str">
        <f t="shared" si="38"/>
        <v>39</v>
      </c>
      <c r="R613" s="135"/>
      <c r="S613" s="135">
        <v>4.5966615852676578E-2</v>
      </c>
      <c r="T613" s="135"/>
      <c r="U613" s="135">
        <f t="shared" si="40"/>
        <v>1011265.5487588847</v>
      </c>
    </row>
    <row r="614" spans="4:21">
      <c r="D614" s="136" t="s">
        <v>1347</v>
      </c>
      <c r="E614" s="136"/>
      <c r="F614" s="136"/>
      <c r="G614" s="136" t="s">
        <v>1185</v>
      </c>
      <c r="H614" s="136" t="s">
        <v>1210</v>
      </c>
      <c r="I614" s="136"/>
      <c r="J614" s="137" t="str">
        <f>+VLOOKUP(P614,CATÁLOGO!D:E,2)</f>
        <v>1000 SERVICIOS PERSONALES</v>
      </c>
      <c r="K614" s="137" t="str">
        <f>+VLOOKUP(Q614,CATÁLOGO!G:H,2,FALSE)</f>
        <v>3900 OTROS SERVICIOS GENERALES</v>
      </c>
      <c r="L614" s="142" t="str">
        <f>+VLOOKUP(O614,CATÁLOGO!J:K,2,FALSE)</f>
        <v>398 IMPUESTO SOBRE NÓMINAS Y OTROS QUE SE DERIVEN DE UNA RELACIÓN LABORAL</v>
      </c>
      <c r="M614" s="143">
        <f t="shared" si="39"/>
        <v>231417.70653461854</v>
      </c>
      <c r="N614" s="170">
        <v>231417.70653461854</v>
      </c>
      <c r="O614">
        <v>398</v>
      </c>
      <c r="P614" s="5">
        <v>1</v>
      </c>
      <c r="Q614" s="4" t="str">
        <f t="shared" si="38"/>
        <v>39</v>
      </c>
      <c r="R614" s="135"/>
      <c r="S614" s="135">
        <v>1.0518986660664479E-2</v>
      </c>
      <c r="T614" s="135"/>
      <c r="U614" s="135">
        <f t="shared" si="40"/>
        <v>231417.70653461854</v>
      </c>
    </row>
    <row r="615" spans="4:21">
      <c r="D615" s="136" t="s">
        <v>1348</v>
      </c>
      <c r="E615" s="136"/>
      <c r="F615" s="136"/>
      <c r="G615" s="136" t="s">
        <v>1195</v>
      </c>
      <c r="H615" s="136" t="s">
        <v>1214</v>
      </c>
      <c r="I615" s="136"/>
      <c r="J615" s="137" t="str">
        <f>+VLOOKUP(P615,CATÁLOGO!D:E,2)</f>
        <v>1000 SERVICIOS PERSONALES</v>
      </c>
      <c r="K615" s="137" t="str">
        <f>+VLOOKUP(Q615,CATÁLOGO!G:H,2,FALSE)</f>
        <v>3900 OTROS SERVICIOS GENERALES</v>
      </c>
      <c r="L615" s="142" t="str">
        <f>+VLOOKUP(O615,CATÁLOGO!J:K,2,FALSE)</f>
        <v>398 IMPUESTO SOBRE NÓMINAS Y OTROS QUE SE DERIVEN DE UNA RELACIÓN LABORAL</v>
      </c>
      <c r="M615" s="143">
        <f t="shared" si="39"/>
        <v>572419.92817834695</v>
      </c>
      <c r="N615" s="170">
        <v>572419.92817834695</v>
      </c>
      <c r="O615">
        <v>398</v>
      </c>
      <c r="P615" s="5">
        <v>1</v>
      </c>
      <c r="Q615" s="4" t="str">
        <f t="shared" si="38"/>
        <v>39</v>
      </c>
      <c r="R615" s="135"/>
      <c r="S615" s="135">
        <v>2.6019087644470317E-2</v>
      </c>
      <c r="T615" s="135"/>
      <c r="U615" s="135">
        <f t="shared" si="40"/>
        <v>572419.92817834695</v>
      </c>
    </row>
    <row r="616" spans="4:21">
      <c r="D616" s="136" t="s">
        <v>1349</v>
      </c>
      <c r="E616" s="136"/>
      <c r="F616" s="136"/>
      <c r="G616" s="136" t="s">
        <v>1178</v>
      </c>
      <c r="H616" s="136" t="s">
        <v>1211</v>
      </c>
      <c r="I616" s="136"/>
      <c r="J616" s="137" t="str">
        <f>+VLOOKUP(P616,CATÁLOGO!D:E,2)</f>
        <v>1000 SERVICIOS PERSONALES</v>
      </c>
      <c r="K616" s="137" t="str">
        <f>+VLOOKUP(Q616,CATÁLOGO!G:H,2,FALSE)</f>
        <v>3900 OTROS SERVICIOS GENERALES</v>
      </c>
      <c r="L616" s="142" t="str">
        <f>+VLOOKUP(O616,CATÁLOGO!J:K,2,FALSE)</f>
        <v>398 IMPUESTO SOBRE NÓMINAS Y OTROS QUE SE DERIVEN DE UNA RELACIÓN LABORAL</v>
      </c>
      <c r="M616" s="143">
        <f t="shared" si="39"/>
        <v>246449.27297343689</v>
      </c>
      <c r="N616" s="170">
        <v>246449.27297343689</v>
      </c>
      <c r="O616">
        <v>398</v>
      </c>
      <c r="P616" s="5">
        <v>1</v>
      </c>
      <c r="Q616" s="4" t="str">
        <f t="shared" si="38"/>
        <v>39</v>
      </c>
      <c r="R616" s="135"/>
      <c r="S616" s="135">
        <v>1.1202239680610768E-2</v>
      </c>
      <c r="T616" s="135"/>
      <c r="U616" s="135">
        <f t="shared" si="40"/>
        <v>246449.27297343689</v>
      </c>
    </row>
    <row r="617" spans="4:21">
      <c r="D617" s="136" t="s">
        <v>1350</v>
      </c>
      <c r="E617" s="136"/>
      <c r="F617" s="136"/>
      <c r="G617" s="136" t="s">
        <v>1177</v>
      </c>
      <c r="H617" s="136" t="s">
        <v>1209</v>
      </c>
      <c r="I617" s="136"/>
      <c r="J617" s="137" t="str">
        <f>+VLOOKUP(P617,CATÁLOGO!D:E,2)</f>
        <v>1000 SERVICIOS PERSONALES</v>
      </c>
      <c r="K617" s="137" t="str">
        <f>+VLOOKUP(Q617,CATÁLOGO!G:H,2,FALSE)</f>
        <v>3900 OTROS SERVICIOS GENERALES</v>
      </c>
      <c r="L617" s="142" t="str">
        <f>+VLOOKUP(O617,CATÁLOGO!J:K,2,FALSE)</f>
        <v>398 IMPUESTO SOBRE NÓMINAS Y OTROS QUE SE DERIVEN DE UNA RELACIÓN LABORAL</v>
      </c>
      <c r="M617" s="143">
        <f t="shared" si="39"/>
        <v>337164.86354681657</v>
      </c>
      <c r="N617" s="170">
        <v>337164.86354681657</v>
      </c>
      <c r="O617">
        <v>398</v>
      </c>
      <c r="P617" s="5">
        <v>1</v>
      </c>
      <c r="Q617" s="4" t="str">
        <f t="shared" si="38"/>
        <v>39</v>
      </c>
      <c r="R617" s="135"/>
      <c r="S617" s="135">
        <v>1.532567561576439E-2</v>
      </c>
      <c r="T617" s="135"/>
      <c r="U617" s="135">
        <f t="shared" si="40"/>
        <v>337164.86354681657</v>
      </c>
    </row>
    <row r="618" spans="4:21">
      <c r="D618" s="136" t="s">
        <v>1351</v>
      </c>
      <c r="E618" s="136"/>
      <c r="F618" s="136"/>
      <c r="G618" s="136" t="s">
        <v>1194</v>
      </c>
      <c r="H618" s="136" t="s">
        <v>1210</v>
      </c>
      <c r="I618" s="136"/>
      <c r="J618" s="137" t="str">
        <f>+VLOOKUP(P618,CATÁLOGO!D:E,2)</f>
        <v>1000 SERVICIOS PERSONALES</v>
      </c>
      <c r="K618" s="137" t="str">
        <f>+VLOOKUP(Q618,CATÁLOGO!G:H,2,FALSE)</f>
        <v>3900 OTROS SERVICIOS GENERALES</v>
      </c>
      <c r="L618" s="142" t="str">
        <f>+VLOOKUP(O618,CATÁLOGO!J:K,2,FALSE)</f>
        <v>398 IMPUESTO SOBRE NÓMINAS Y OTROS QUE SE DERIVEN DE UNA RELACIÓN LABORAL</v>
      </c>
      <c r="M618" s="143">
        <f t="shared" si="39"/>
        <v>88078.628681598639</v>
      </c>
      <c r="N618" s="170">
        <v>88078.628681598639</v>
      </c>
      <c r="O618">
        <v>398</v>
      </c>
      <c r="P618" s="5">
        <v>1</v>
      </c>
      <c r="Q618" s="4" t="str">
        <f t="shared" si="38"/>
        <v>39</v>
      </c>
      <c r="R618" s="135"/>
      <c r="S618" s="135">
        <v>4.0035740309817564E-3</v>
      </c>
      <c r="T618" s="135"/>
      <c r="U618" s="135">
        <f t="shared" si="40"/>
        <v>88078.628681598639</v>
      </c>
    </row>
    <row r="619" spans="4:21">
      <c r="D619" s="136" t="s">
        <v>1352</v>
      </c>
      <c r="E619" s="136"/>
      <c r="F619" s="136"/>
      <c r="G619" s="136" t="s">
        <v>1194</v>
      </c>
      <c r="H619" s="136" t="s">
        <v>1210</v>
      </c>
      <c r="I619" s="136"/>
      <c r="J619" s="137" t="str">
        <f>+VLOOKUP(P619,CATÁLOGO!D:E,2)</f>
        <v>1000 SERVICIOS PERSONALES</v>
      </c>
      <c r="K619" s="137" t="str">
        <f>+VLOOKUP(Q619,CATÁLOGO!G:H,2,FALSE)</f>
        <v>3900 OTROS SERVICIOS GENERALES</v>
      </c>
      <c r="L619" s="142" t="str">
        <f>+VLOOKUP(O619,CATÁLOGO!J:K,2,FALSE)</f>
        <v>398 IMPUESTO SOBRE NÓMINAS Y OTROS QUE SE DERIVEN DE UNA RELACIÓN LABORAL</v>
      </c>
      <c r="M619" s="143">
        <f t="shared" si="39"/>
        <v>93052.0678565704</v>
      </c>
      <c r="N619" s="170">
        <v>93052.0678565704</v>
      </c>
      <c r="O619">
        <v>398</v>
      </c>
      <c r="P619" s="5">
        <v>1</v>
      </c>
      <c r="Q619" s="4" t="str">
        <f t="shared" si="38"/>
        <v>39</v>
      </c>
      <c r="R619" s="135"/>
      <c r="S619" s="135">
        <v>4.2296394480259274E-3</v>
      </c>
      <c r="T619" s="135"/>
      <c r="U619" s="135">
        <f t="shared" si="40"/>
        <v>93052.0678565704</v>
      </c>
    </row>
    <row r="620" spans="4:21">
      <c r="D620" s="136" t="s">
        <v>1353</v>
      </c>
      <c r="E620" s="136"/>
      <c r="F620" s="136"/>
      <c r="G620" s="136" t="s">
        <v>1194</v>
      </c>
      <c r="H620" s="136" t="s">
        <v>1210</v>
      </c>
      <c r="I620" s="136"/>
      <c r="J620" s="137" t="str">
        <f>+VLOOKUP(P620,CATÁLOGO!D:E,2)</f>
        <v>1000 SERVICIOS PERSONALES</v>
      </c>
      <c r="K620" s="137" t="str">
        <f>+VLOOKUP(Q620,CATÁLOGO!G:H,2,FALSE)</f>
        <v>3900 OTROS SERVICIOS GENERALES</v>
      </c>
      <c r="L620" s="142" t="str">
        <f>+VLOOKUP(O620,CATÁLOGO!J:K,2,FALSE)</f>
        <v>398 IMPUESTO SOBRE NÓMINAS Y OTROS QUE SE DERIVEN DE UNA RELACIÓN LABORAL</v>
      </c>
      <c r="M620" s="143">
        <f t="shared" si="39"/>
        <v>120791.01960298399</v>
      </c>
      <c r="N620" s="170">
        <v>120791.01960298399</v>
      </c>
      <c r="O620">
        <v>398</v>
      </c>
      <c r="P620" s="5">
        <v>1</v>
      </c>
      <c r="Q620" s="4" t="str">
        <f t="shared" si="38"/>
        <v>39</v>
      </c>
      <c r="R620" s="135"/>
      <c r="S620" s="135">
        <v>5.4905008910447264E-3</v>
      </c>
      <c r="T620" s="135"/>
      <c r="U620" s="135">
        <f t="shared" si="40"/>
        <v>120791.01960298399</v>
      </c>
    </row>
    <row r="621" spans="4:21">
      <c r="D621" s="136" t="s">
        <v>1354</v>
      </c>
      <c r="E621" s="136"/>
      <c r="F621" s="136"/>
      <c r="G621" s="136" t="s">
        <v>1194</v>
      </c>
      <c r="H621" s="136" t="s">
        <v>1210</v>
      </c>
      <c r="I621" s="136"/>
      <c r="J621" s="137" t="str">
        <f>+VLOOKUP(P621,CATÁLOGO!D:E,2)</f>
        <v>1000 SERVICIOS PERSONALES</v>
      </c>
      <c r="K621" s="137" t="str">
        <f>+VLOOKUP(Q621,CATÁLOGO!G:H,2,FALSE)</f>
        <v>3900 OTROS SERVICIOS GENERALES</v>
      </c>
      <c r="L621" s="142" t="str">
        <f>+VLOOKUP(O621,CATÁLOGO!J:K,2,FALSE)</f>
        <v>398 IMPUESTO SOBRE NÓMINAS Y OTROS QUE SE DERIVEN DE UNA RELACIÓN LABORAL</v>
      </c>
      <c r="M621" s="143">
        <f t="shared" si="39"/>
        <v>177487.86773357101</v>
      </c>
      <c r="N621" s="170">
        <v>177487.86773357101</v>
      </c>
      <c r="O621">
        <v>398</v>
      </c>
      <c r="P621" s="5">
        <v>1</v>
      </c>
      <c r="Q621" s="4" t="str">
        <f t="shared" si="38"/>
        <v>39</v>
      </c>
      <c r="R621" s="135"/>
      <c r="S621" s="135">
        <v>8.0676303515259552E-3</v>
      </c>
      <c r="T621" s="135"/>
      <c r="U621" s="135">
        <f t="shared" si="40"/>
        <v>177487.86773357101</v>
      </c>
    </row>
    <row r="622" spans="4:21">
      <c r="D622" s="136" t="s">
        <v>1355</v>
      </c>
      <c r="E622" s="136"/>
      <c r="F622" s="136"/>
      <c r="G622" s="136" t="s">
        <v>1194</v>
      </c>
      <c r="H622" s="136" t="s">
        <v>1210</v>
      </c>
      <c r="I622" s="136"/>
      <c r="J622" s="137" t="str">
        <f>+VLOOKUP(P622,CATÁLOGO!D:E,2)</f>
        <v>1000 SERVICIOS PERSONALES</v>
      </c>
      <c r="K622" s="137" t="str">
        <f>+VLOOKUP(Q622,CATÁLOGO!G:H,2,FALSE)</f>
        <v>3900 OTROS SERVICIOS GENERALES</v>
      </c>
      <c r="L622" s="142" t="str">
        <f>+VLOOKUP(O622,CATÁLOGO!J:K,2,FALSE)</f>
        <v>398 IMPUESTO SOBRE NÓMINAS Y OTROS QUE SE DERIVEN DE UNA RELACIÓN LABORAL</v>
      </c>
      <c r="M622" s="143">
        <f t="shared" si="39"/>
        <v>128952.87182407826</v>
      </c>
      <c r="N622" s="170">
        <v>128952.87182407826</v>
      </c>
      <c r="O622">
        <v>398</v>
      </c>
      <c r="P622" s="5">
        <v>1</v>
      </c>
      <c r="Q622" s="4" t="str">
        <f t="shared" si="38"/>
        <v>39</v>
      </c>
      <c r="R622" s="135"/>
      <c r="S622" s="135">
        <v>5.8614941738217392E-3</v>
      </c>
      <c r="T622" s="135"/>
      <c r="U622" s="135">
        <f t="shared" si="40"/>
        <v>128952.87182407826</v>
      </c>
    </row>
    <row r="623" spans="4:21">
      <c r="D623" s="136" t="s">
        <v>1356</v>
      </c>
      <c r="E623" s="136"/>
      <c r="F623" s="136"/>
      <c r="G623" s="136" t="s">
        <v>1183</v>
      </c>
      <c r="H623" s="136" t="s">
        <v>1210</v>
      </c>
      <c r="I623" s="136"/>
      <c r="J623" s="137" t="str">
        <f>+VLOOKUP(P623,CATÁLOGO!D:E,2)</f>
        <v>1000 SERVICIOS PERSONALES</v>
      </c>
      <c r="K623" s="137" t="str">
        <f>+VLOOKUP(Q623,CATÁLOGO!G:H,2,FALSE)</f>
        <v>3900 OTROS SERVICIOS GENERALES</v>
      </c>
      <c r="L623" s="142" t="str">
        <f>+VLOOKUP(O623,CATÁLOGO!J:K,2,FALSE)</f>
        <v>398 IMPUESTO SOBRE NÓMINAS Y OTROS QUE SE DERIVEN DE UNA RELACIÓN LABORAL</v>
      </c>
      <c r="M623" s="143">
        <f t="shared" si="39"/>
        <v>1790308.8058257615</v>
      </c>
      <c r="N623" s="170">
        <v>1790308.8058257615</v>
      </c>
      <c r="O623">
        <v>398</v>
      </c>
      <c r="P623" s="5">
        <v>1</v>
      </c>
      <c r="Q623" s="4" t="str">
        <f t="shared" si="38"/>
        <v>39</v>
      </c>
      <c r="R623" s="135"/>
      <c r="S623" s="135">
        <v>8.1377672992080069E-2</v>
      </c>
      <c r="T623" s="135"/>
      <c r="U623" s="135">
        <f t="shared" si="40"/>
        <v>1790308.8058257615</v>
      </c>
    </row>
    <row r="624" spans="4:21">
      <c r="D624" s="136" t="s">
        <v>1357</v>
      </c>
      <c r="E624" s="136"/>
      <c r="F624" s="136"/>
      <c r="G624" s="136" t="s">
        <v>1194</v>
      </c>
      <c r="H624" s="136" t="s">
        <v>1210</v>
      </c>
      <c r="I624" s="136"/>
      <c r="J624" s="137" t="str">
        <f>+VLOOKUP(P624,CATÁLOGO!D:E,2)</f>
        <v>1000 SERVICIOS PERSONALES</v>
      </c>
      <c r="K624" s="137" t="str">
        <f>+VLOOKUP(Q624,CATÁLOGO!G:H,2,FALSE)</f>
        <v>3900 OTROS SERVICIOS GENERALES</v>
      </c>
      <c r="L624" s="142" t="str">
        <f>+VLOOKUP(O624,CATÁLOGO!J:K,2,FALSE)</f>
        <v>398 IMPUESTO SOBRE NÓMINAS Y OTROS QUE SE DERIVEN DE UNA RELACIÓN LABORAL</v>
      </c>
      <c r="M624" s="143">
        <f t="shared" si="39"/>
        <v>829829.86597004894</v>
      </c>
      <c r="N624" s="170">
        <v>829829.86597004894</v>
      </c>
      <c r="O624">
        <v>398</v>
      </c>
      <c r="P624" s="5">
        <v>1</v>
      </c>
      <c r="Q624" s="4" t="str">
        <f t="shared" si="38"/>
        <v>39</v>
      </c>
      <c r="R624" s="135"/>
      <c r="S624" s="135">
        <v>3.7719539362274949E-2</v>
      </c>
      <c r="T624" s="135"/>
      <c r="U624" s="135">
        <f t="shared" si="40"/>
        <v>829829.86597004894</v>
      </c>
    </row>
    <row r="625" spans="4:21">
      <c r="D625" s="136" t="s">
        <v>1358</v>
      </c>
      <c r="E625" s="136"/>
      <c r="F625" s="136"/>
      <c r="G625" s="136" t="s">
        <v>1194</v>
      </c>
      <c r="H625" s="136" t="s">
        <v>1210</v>
      </c>
      <c r="I625" s="136"/>
      <c r="J625" s="137" t="str">
        <f>+VLOOKUP(P625,CATÁLOGO!D:E,2)</f>
        <v>1000 SERVICIOS PERSONALES</v>
      </c>
      <c r="K625" s="137" t="str">
        <f>+VLOOKUP(Q625,CATÁLOGO!G:H,2,FALSE)</f>
        <v>3900 OTROS SERVICIOS GENERALES</v>
      </c>
      <c r="L625" s="142" t="str">
        <f>+VLOOKUP(O625,CATÁLOGO!J:K,2,FALSE)</f>
        <v>398 IMPUESTO SOBRE NÓMINAS Y OTROS QUE SE DERIVEN DE UNA RELACIÓN LABORAL</v>
      </c>
      <c r="M625" s="143">
        <f t="shared" si="39"/>
        <v>513978.27692449943</v>
      </c>
      <c r="N625" s="170">
        <v>513978.27692449943</v>
      </c>
      <c r="O625">
        <v>398</v>
      </c>
      <c r="P625" s="5">
        <v>1</v>
      </c>
      <c r="Q625" s="4" t="str">
        <f t="shared" si="38"/>
        <v>39</v>
      </c>
      <c r="R625" s="135"/>
      <c r="S625" s="135">
        <v>2.3362648951113611E-2</v>
      </c>
      <c r="T625" s="135"/>
      <c r="U625" s="135">
        <f t="shared" si="40"/>
        <v>513978.27692449943</v>
      </c>
    </row>
    <row r="626" spans="4:21">
      <c r="D626" s="136" t="s">
        <v>1359</v>
      </c>
      <c r="E626" s="136"/>
      <c r="F626" s="136"/>
      <c r="G626" s="136" t="s">
        <v>1194</v>
      </c>
      <c r="H626" s="136" t="s">
        <v>1210</v>
      </c>
      <c r="I626" s="136"/>
      <c r="J626" s="137" t="str">
        <f>+VLOOKUP(P626,CATÁLOGO!D:E,2)</f>
        <v>1000 SERVICIOS PERSONALES</v>
      </c>
      <c r="K626" s="137" t="str">
        <f>+VLOOKUP(Q626,CATÁLOGO!G:H,2,FALSE)</f>
        <v>3900 OTROS SERVICIOS GENERALES</v>
      </c>
      <c r="L626" s="142" t="str">
        <f>+VLOOKUP(O626,CATÁLOGO!J:K,2,FALSE)</f>
        <v>398 IMPUESTO SOBRE NÓMINAS Y OTROS QUE SE DERIVEN DE UNA RELACIÓN LABORAL</v>
      </c>
      <c r="M626" s="143">
        <f t="shared" si="39"/>
        <v>154387.27460054561</v>
      </c>
      <c r="N626" s="170">
        <v>154387.27460054561</v>
      </c>
      <c r="O626">
        <v>398</v>
      </c>
      <c r="P626" s="5">
        <v>1</v>
      </c>
      <c r="Q626" s="4" t="str">
        <f t="shared" si="38"/>
        <v>39</v>
      </c>
      <c r="R626" s="135"/>
      <c r="S626" s="135">
        <v>7.017603390933891E-3</v>
      </c>
      <c r="T626" s="135"/>
      <c r="U626" s="135">
        <f t="shared" si="40"/>
        <v>154387.27460054561</v>
      </c>
    </row>
    <row r="627" spans="4:21">
      <c r="D627" s="136" t="s">
        <v>1360</v>
      </c>
      <c r="E627" s="136"/>
      <c r="F627" s="136"/>
      <c r="G627" s="136" t="s">
        <v>1179</v>
      </c>
      <c r="H627" s="136" t="s">
        <v>1210</v>
      </c>
      <c r="I627" s="136"/>
      <c r="J627" s="137" t="str">
        <f>+VLOOKUP(P627,CATÁLOGO!D:E,2)</f>
        <v>1000 SERVICIOS PERSONALES</v>
      </c>
      <c r="K627" s="137" t="str">
        <f>+VLOOKUP(Q627,CATÁLOGO!G:H,2,FALSE)</f>
        <v>3900 OTROS SERVICIOS GENERALES</v>
      </c>
      <c r="L627" s="142" t="str">
        <f>+VLOOKUP(O627,CATÁLOGO!J:K,2,FALSE)</f>
        <v>398 IMPUESTO SOBRE NÓMINAS Y OTROS QUE SE DERIVEN DE UNA RELACIÓN LABORAL</v>
      </c>
      <c r="M627" s="143">
        <f t="shared" si="39"/>
        <v>4823095.1252293931</v>
      </c>
      <c r="N627" s="170">
        <v>4823095.1252293931</v>
      </c>
      <c r="O627">
        <v>398</v>
      </c>
      <c r="P627" s="5">
        <v>1</v>
      </c>
      <c r="Q627" s="4" t="str">
        <f t="shared" si="38"/>
        <v>39</v>
      </c>
      <c r="R627" s="135"/>
      <c r="S627" s="135">
        <v>0.21923159660133604</v>
      </c>
      <c r="T627" s="135"/>
      <c r="U627" s="135">
        <f t="shared" si="40"/>
        <v>4823095.1252293931</v>
      </c>
    </row>
    <row r="628" spans="4:21">
      <c r="D628" s="136" t="s">
        <v>1361</v>
      </c>
      <c r="E628" s="136"/>
      <c r="F628" s="136"/>
      <c r="G628" s="136" t="s">
        <v>1182</v>
      </c>
      <c r="H628" s="136" t="s">
        <v>1210</v>
      </c>
      <c r="I628" s="136"/>
      <c r="J628" s="137" t="str">
        <f>+VLOOKUP(P628,CATÁLOGO!D:E,2)</f>
        <v>1000 SERVICIOS PERSONALES</v>
      </c>
      <c r="K628" s="137" t="str">
        <f>+VLOOKUP(Q628,CATÁLOGO!G:H,2,FALSE)</f>
        <v>3900 OTROS SERVICIOS GENERALES</v>
      </c>
      <c r="L628" s="142" t="str">
        <f>+VLOOKUP(O628,CATÁLOGO!J:K,2,FALSE)</f>
        <v>398 IMPUESTO SOBRE NÓMINAS Y OTROS QUE SE DERIVEN DE UNA RELACIÓN LABORAL</v>
      </c>
      <c r="M628" s="143">
        <f t="shared" si="39"/>
        <v>453346.28502745513</v>
      </c>
      <c r="N628" s="170">
        <v>453346.28502745513</v>
      </c>
      <c r="O628">
        <v>398</v>
      </c>
      <c r="P628" s="5">
        <v>1</v>
      </c>
      <c r="Q628" s="4" t="str">
        <f t="shared" si="38"/>
        <v>39</v>
      </c>
      <c r="R628" s="135"/>
      <c r="S628" s="135">
        <v>2.0606649319429779E-2</v>
      </c>
      <c r="T628" s="135"/>
      <c r="U628" s="135">
        <f t="shared" si="40"/>
        <v>453346.28502745513</v>
      </c>
    </row>
    <row r="629" spans="4:21">
      <c r="D629" s="136" t="s">
        <v>1363</v>
      </c>
      <c r="E629" s="136"/>
      <c r="F629" s="136"/>
      <c r="G629" s="136" t="s">
        <v>1196</v>
      </c>
      <c r="H629" s="136" t="s">
        <v>1210</v>
      </c>
      <c r="I629" s="136"/>
      <c r="J629" s="137" t="str">
        <f>+VLOOKUP(P629,CATÁLOGO!D:E,2)</f>
        <v>1000 SERVICIOS PERSONALES</v>
      </c>
      <c r="K629" s="137" t="str">
        <f>+VLOOKUP(Q629,CATÁLOGO!G:H,2,FALSE)</f>
        <v>3900 OTROS SERVICIOS GENERALES</v>
      </c>
      <c r="L629" s="142" t="str">
        <f>+VLOOKUP(O629,CATÁLOGO!J:K,2,FALSE)</f>
        <v>398 IMPUESTO SOBRE NÓMINAS Y OTROS QUE SE DERIVEN DE UNA RELACIÓN LABORAL</v>
      </c>
      <c r="M629" s="143">
        <f t="shared" si="39"/>
        <v>459201.08736633853</v>
      </c>
      <c r="N629" s="170">
        <v>459201.08736633853</v>
      </c>
      <c r="O629">
        <v>398</v>
      </c>
      <c r="P629" s="5">
        <v>1</v>
      </c>
      <c r="Q629" s="4" t="str">
        <f t="shared" si="38"/>
        <v>39</v>
      </c>
      <c r="R629" s="135"/>
      <c r="S629" s="135">
        <v>2.0872776698469934E-2</v>
      </c>
      <c r="T629" s="135"/>
      <c r="U629" s="135">
        <f t="shared" si="40"/>
        <v>459201.08736633853</v>
      </c>
    </row>
    <row r="630" spans="4:21">
      <c r="D630" s="136" t="s">
        <v>1364</v>
      </c>
      <c r="E630" s="136"/>
      <c r="F630" s="136"/>
      <c r="G630" s="136" t="s">
        <v>1180</v>
      </c>
      <c r="H630" s="136" t="s">
        <v>1210</v>
      </c>
      <c r="I630" s="136"/>
      <c r="J630" s="137" t="str">
        <f>+VLOOKUP(P630,CATÁLOGO!D:E,2)</f>
        <v>1000 SERVICIOS PERSONALES</v>
      </c>
      <c r="K630" s="137" t="str">
        <f>+VLOOKUP(Q630,CATÁLOGO!G:H,2,FALSE)</f>
        <v>3900 OTROS SERVICIOS GENERALES</v>
      </c>
      <c r="L630" s="142" t="str">
        <f>+VLOOKUP(O630,CATÁLOGO!J:K,2,FALSE)</f>
        <v>398 IMPUESTO SOBRE NÓMINAS Y OTROS QUE SE DERIVEN DE UNA RELACIÓN LABORAL</v>
      </c>
      <c r="M630" s="143">
        <f t="shared" si="39"/>
        <v>415742.77662647399</v>
      </c>
      <c r="N630" s="170">
        <v>415742.77662647399</v>
      </c>
      <c r="O630">
        <v>398</v>
      </c>
      <c r="P630" s="5">
        <v>1</v>
      </c>
      <c r="Q630" s="4" t="str">
        <f t="shared" si="38"/>
        <v>39</v>
      </c>
      <c r="R630" s="135"/>
      <c r="S630" s="135">
        <v>1.8897398937566999E-2</v>
      </c>
      <c r="T630" s="135"/>
      <c r="U630" s="135">
        <f t="shared" si="40"/>
        <v>415742.77662647399</v>
      </c>
    </row>
    <row r="631" spans="4:21">
      <c r="D631" s="136" t="s">
        <v>1365</v>
      </c>
      <c r="E631" s="136"/>
      <c r="F631" s="136"/>
      <c r="G631" s="136" t="s">
        <v>1194</v>
      </c>
      <c r="H631" s="136" t="s">
        <v>1210</v>
      </c>
      <c r="I631" s="136"/>
      <c r="J631" s="137" t="str">
        <f>+VLOOKUP(P631,CATÁLOGO!D:E,2)</f>
        <v>1000 SERVICIOS PERSONALES</v>
      </c>
      <c r="K631" s="137" t="str">
        <f>+VLOOKUP(Q631,CATÁLOGO!G:H,2,FALSE)</f>
        <v>3900 OTROS SERVICIOS GENERALES</v>
      </c>
      <c r="L631" s="142" t="str">
        <f>+VLOOKUP(O631,CATÁLOGO!J:K,2,FALSE)</f>
        <v>398 IMPUESTO SOBRE NÓMINAS Y OTROS QUE SE DERIVEN DE UNA RELACIÓN LABORAL</v>
      </c>
      <c r="M631" s="143">
        <f t="shared" si="39"/>
        <v>265316.40518871089</v>
      </c>
      <c r="N631" s="170">
        <v>265316.40518871089</v>
      </c>
      <c r="O631">
        <v>398</v>
      </c>
      <c r="P631" s="5">
        <v>1</v>
      </c>
      <c r="Q631" s="4" t="str">
        <f t="shared" si="38"/>
        <v>39</v>
      </c>
      <c r="R631" s="135"/>
      <c r="S631" s="135">
        <v>1.2059836599486859E-2</v>
      </c>
      <c r="T631" s="135"/>
      <c r="U631" s="135">
        <f t="shared" si="40"/>
        <v>265316.40518871089</v>
      </c>
    </row>
    <row r="632" spans="4:21">
      <c r="D632" s="136" t="s">
        <v>1366</v>
      </c>
      <c r="E632" s="136"/>
      <c r="F632" s="136"/>
      <c r="G632" s="136" t="s">
        <v>1184</v>
      </c>
      <c r="H632" s="136" t="s">
        <v>1217</v>
      </c>
      <c r="I632" s="136"/>
      <c r="J632" s="137" t="str">
        <f>+VLOOKUP(P632,CATÁLOGO!D:E,2)</f>
        <v>1000 SERVICIOS PERSONALES</v>
      </c>
      <c r="K632" s="137" t="str">
        <f>+VLOOKUP(Q632,CATÁLOGO!G:H,2,FALSE)</f>
        <v>3900 OTROS SERVICIOS GENERALES</v>
      </c>
      <c r="L632" s="142" t="str">
        <f>+VLOOKUP(O632,CATÁLOGO!J:K,2,FALSE)</f>
        <v>398 IMPUESTO SOBRE NÓMINAS Y OTROS QUE SE DERIVEN DE UNA RELACIÓN LABORAL</v>
      </c>
      <c r="M632" s="143">
        <f t="shared" si="39"/>
        <v>167933.7576547809</v>
      </c>
      <c r="N632" s="170">
        <v>167933.7576547809</v>
      </c>
      <c r="O632">
        <v>398</v>
      </c>
      <c r="P632" s="5">
        <v>1</v>
      </c>
      <c r="Q632" s="4" t="str">
        <f t="shared" si="38"/>
        <v>39</v>
      </c>
      <c r="R632" s="135"/>
      <c r="S632" s="135">
        <v>7.6333526206718598E-3</v>
      </c>
      <c r="T632" s="135"/>
      <c r="U632" s="135">
        <f t="shared" si="40"/>
        <v>167933.7576547809</v>
      </c>
    </row>
    <row r="633" spans="4:21">
      <c r="D633" s="136" t="s">
        <v>1367</v>
      </c>
      <c r="E633" s="136"/>
      <c r="F633" s="136"/>
      <c r="G633" s="136" t="s">
        <v>1189</v>
      </c>
      <c r="H633" s="136" t="s">
        <v>1210</v>
      </c>
      <c r="I633" s="136"/>
      <c r="J633" s="137" t="str">
        <f>+VLOOKUP(P633,CATÁLOGO!D:E,2)</f>
        <v>1000 SERVICIOS PERSONALES</v>
      </c>
      <c r="K633" s="137" t="str">
        <f>+VLOOKUP(Q633,CATÁLOGO!G:H,2,FALSE)</f>
        <v>3900 OTROS SERVICIOS GENERALES</v>
      </c>
      <c r="L633" s="142" t="str">
        <f>+VLOOKUP(O633,CATÁLOGO!J:K,2,FALSE)</f>
        <v>398 IMPUESTO SOBRE NÓMINAS Y OTROS QUE SE DERIVEN DE UNA RELACIÓN LABORAL</v>
      </c>
      <c r="M633" s="143">
        <f t="shared" si="39"/>
        <v>478942.20505434379</v>
      </c>
      <c r="N633" s="170">
        <v>478942.20505434379</v>
      </c>
      <c r="O633">
        <v>398</v>
      </c>
      <c r="P633" s="5">
        <v>1</v>
      </c>
      <c r="Q633" s="4" t="str">
        <f t="shared" si="38"/>
        <v>39</v>
      </c>
      <c r="R633" s="135"/>
      <c r="S633" s="135">
        <v>2.1770100229742899E-2</v>
      </c>
      <c r="T633" s="135"/>
      <c r="U633" s="135">
        <f t="shared" si="40"/>
        <v>478942.20505434379</v>
      </c>
    </row>
    <row r="634" spans="4:21">
      <c r="D634" s="136" t="s">
        <v>1368</v>
      </c>
      <c r="E634" s="136"/>
      <c r="F634" s="136"/>
      <c r="G634" s="136" t="s">
        <v>1174</v>
      </c>
      <c r="H634" s="136" t="s">
        <v>1214</v>
      </c>
      <c r="I634" s="136"/>
      <c r="J634" s="137" t="str">
        <f>+VLOOKUP(P634,CATÁLOGO!D:E,2)</f>
        <v>1000 SERVICIOS PERSONALES</v>
      </c>
      <c r="K634" s="137" t="str">
        <f>+VLOOKUP(Q634,CATÁLOGO!G:H,2,FALSE)</f>
        <v>3900 OTROS SERVICIOS GENERALES</v>
      </c>
      <c r="L634" s="142" t="str">
        <f>+VLOOKUP(O634,CATÁLOGO!J:K,2,FALSE)</f>
        <v>398 IMPUESTO SOBRE NÓMINAS Y OTROS QUE SE DERIVEN DE UNA RELACIÓN LABORAL</v>
      </c>
      <c r="M634" s="143">
        <f t="shared" si="39"/>
        <v>116069.83911176694</v>
      </c>
      <c r="N634" s="170">
        <v>116069.83911176694</v>
      </c>
      <c r="O634">
        <v>398</v>
      </c>
      <c r="P634" s="5">
        <v>1</v>
      </c>
      <c r="Q634" s="4" t="str">
        <f t="shared" si="38"/>
        <v>39</v>
      </c>
      <c r="R634" s="135"/>
      <c r="S634" s="135">
        <v>5.2759017778075878E-3</v>
      </c>
      <c r="T634" s="135"/>
      <c r="U634" s="135">
        <f t="shared" si="40"/>
        <v>116069.83911176694</v>
      </c>
    </row>
    <row r="635" spans="4:21">
      <c r="D635" s="136" t="s">
        <v>1369</v>
      </c>
      <c r="E635" s="136"/>
      <c r="F635" s="136"/>
      <c r="G635" s="136" t="s">
        <v>1193</v>
      </c>
      <c r="H635" s="136" t="s">
        <v>1210</v>
      </c>
      <c r="I635" s="136"/>
      <c r="J635" s="137" t="str">
        <f>+VLOOKUP(P635,CATÁLOGO!D:E,2)</f>
        <v>1000 SERVICIOS PERSONALES</v>
      </c>
      <c r="K635" s="137" t="str">
        <f>+VLOOKUP(Q635,CATÁLOGO!G:H,2,FALSE)</f>
        <v>3900 OTROS SERVICIOS GENERALES</v>
      </c>
      <c r="L635" s="142" t="str">
        <f>+VLOOKUP(O635,CATÁLOGO!J:K,2,FALSE)</f>
        <v>398 IMPUESTO SOBRE NÓMINAS Y OTROS QUE SE DERIVEN DE UNA RELACIÓN LABORAL</v>
      </c>
      <c r="M635" s="143">
        <f t="shared" si="39"/>
        <v>219245.59981538725</v>
      </c>
      <c r="N635" s="170">
        <v>219245.59981538725</v>
      </c>
      <c r="O635">
        <v>398</v>
      </c>
      <c r="P635" s="5">
        <v>1</v>
      </c>
      <c r="Q635" s="4" t="str">
        <f t="shared" si="38"/>
        <v>39</v>
      </c>
      <c r="R635" s="135"/>
      <c r="S635" s="135">
        <v>9.9657090825176018E-3</v>
      </c>
      <c r="T635" s="135"/>
      <c r="U635" s="135">
        <f t="shared" si="40"/>
        <v>219245.59981538725</v>
      </c>
    </row>
    <row r="636" spans="4:21">
      <c r="D636" s="136" t="s">
        <v>1370</v>
      </c>
      <c r="E636" s="136"/>
      <c r="F636" s="136"/>
      <c r="G636" s="136" t="s">
        <v>1175</v>
      </c>
      <c r="H636" s="136" t="s">
        <v>1210</v>
      </c>
      <c r="I636" s="136"/>
      <c r="J636" s="137" t="str">
        <f>+VLOOKUP(P636,CATÁLOGO!D:E,2)</f>
        <v>1000 SERVICIOS PERSONALES</v>
      </c>
      <c r="K636" s="137" t="str">
        <f>+VLOOKUP(Q636,CATÁLOGO!G:H,2,FALSE)</f>
        <v>3900 OTROS SERVICIOS GENERALES</v>
      </c>
      <c r="L636" s="142" t="str">
        <f>+VLOOKUP(O636,CATÁLOGO!J:K,2,FALSE)</f>
        <v>398 IMPUESTO SOBRE NÓMINAS Y OTROS QUE SE DERIVEN DE UNA RELACIÓN LABORAL</v>
      </c>
      <c r="M636" s="143">
        <f t="shared" si="39"/>
        <v>156428.9360096126</v>
      </c>
      <c r="N636" s="170">
        <v>156428.9360096126</v>
      </c>
      <c r="O636">
        <v>398</v>
      </c>
      <c r="P636" s="5">
        <v>1</v>
      </c>
      <c r="Q636" s="4" t="str">
        <f t="shared" si="38"/>
        <v>39</v>
      </c>
      <c r="R636" s="135"/>
      <c r="S636" s="135">
        <v>7.1104061822551187E-3</v>
      </c>
      <c r="T636" s="135"/>
      <c r="U636" s="135">
        <f t="shared" si="40"/>
        <v>156428.9360096126</v>
      </c>
    </row>
    <row r="637" spans="4:21">
      <c r="D637" s="136" t="s">
        <v>1371</v>
      </c>
      <c r="E637" s="136"/>
      <c r="F637" s="136"/>
      <c r="G637" s="136" t="s">
        <v>1175</v>
      </c>
      <c r="H637" s="136" t="s">
        <v>1210</v>
      </c>
      <c r="I637" s="136"/>
      <c r="J637" s="137" t="str">
        <f>+VLOOKUP(P637,CATÁLOGO!D:E,2)</f>
        <v>1000 SERVICIOS PERSONALES</v>
      </c>
      <c r="K637" s="137" t="str">
        <f>+VLOOKUP(Q637,CATÁLOGO!G:H,2,FALSE)</f>
        <v>3900 OTROS SERVICIOS GENERALES</v>
      </c>
      <c r="L637" s="142" t="str">
        <f>+VLOOKUP(O637,CATÁLOGO!J:K,2,FALSE)</f>
        <v>398 IMPUESTO SOBRE NÓMINAS Y OTROS QUE SE DERIVEN DE UNA RELACIÓN LABORAL</v>
      </c>
      <c r="M637" s="143">
        <f t="shared" si="39"/>
        <v>71776.181993659062</v>
      </c>
      <c r="N637" s="170">
        <v>71776.181993659062</v>
      </c>
      <c r="O637">
        <v>398</v>
      </c>
      <c r="P637" s="5">
        <v>1</v>
      </c>
      <c r="Q637" s="4" t="str">
        <f t="shared" si="38"/>
        <v>39</v>
      </c>
      <c r="R637" s="135"/>
      <c r="S637" s="135">
        <v>3.2625537269845026E-3</v>
      </c>
      <c r="T637" s="135"/>
      <c r="U637" s="135">
        <f t="shared" si="40"/>
        <v>71776.181993659062</v>
      </c>
    </row>
    <row r="638" spans="4:21">
      <c r="D638" s="136" t="s">
        <v>1372</v>
      </c>
      <c r="E638" s="136"/>
      <c r="F638" s="136"/>
      <c r="G638" s="136" t="s">
        <v>1181</v>
      </c>
      <c r="H638" s="136" t="s">
        <v>1210</v>
      </c>
      <c r="I638" s="136"/>
      <c r="J638" s="137" t="str">
        <f>+VLOOKUP(P638,CATÁLOGO!D:E,2)</f>
        <v>1000 SERVICIOS PERSONALES</v>
      </c>
      <c r="K638" s="137" t="str">
        <f>+VLOOKUP(Q638,CATÁLOGO!G:H,2,FALSE)</f>
        <v>3900 OTROS SERVICIOS GENERALES</v>
      </c>
      <c r="L638" s="142" t="str">
        <f>+VLOOKUP(O638,CATÁLOGO!J:K,2,FALSE)</f>
        <v>398 IMPUESTO SOBRE NÓMINAS Y OTROS QUE SE DERIVEN DE UNA RELACIÓN LABORAL</v>
      </c>
      <c r="M638" s="143">
        <f t="shared" si="39"/>
        <v>95185.971246329616</v>
      </c>
      <c r="N638" s="170">
        <v>95185.971246329616</v>
      </c>
      <c r="O638">
        <v>398</v>
      </c>
      <c r="P638" s="5">
        <v>1</v>
      </c>
      <c r="Q638" s="4" t="str">
        <f t="shared" si="38"/>
        <v>39</v>
      </c>
      <c r="R638" s="135"/>
      <c r="S638" s="135">
        <v>4.3266350566513465E-3</v>
      </c>
      <c r="T638" s="135"/>
      <c r="U638" s="135">
        <f t="shared" si="40"/>
        <v>95185.971246329616</v>
      </c>
    </row>
    <row r="639" spans="4:21">
      <c r="D639" s="136" t="s">
        <v>1373</v>
      </c>
      <c r="E639" s="136"/>
      <c r="F639" s="136"/>
      <c r="G639" s="136" t="s">
        <v>1174</v>
      </c>
      <c r="H639" s="136" t="s">
        <v>1210</v>
      </c>
      <c r="I639" s="136"/>
      <c r="J639" s="137" t="str">
        <f>+VLOOKUP(P639,CATÁLOGO!D:E,2)</f>
        <v>1000 SERVICIOS PERSONALES</v>
      </c>
      <c r="K639" s="137" t="str">
        <f>+VLOOKUP(Q639,CATÁLOGO!G:H,2,FALSE)</f>
        <v>3900 OTROS SERVICIOS GENERALES</v>
      </c>
      <c r="L639" s="142" t="str">
        <f>+VLOOKUP(O639,CATÁLOGO!J:K,2,FALSE)</f>
        <v>398 IMPUESTO SOBRE NÓMINAS Y OTROS QUE SE DERIVEN DE UNA RELACIÓN LABORAL</v>
      </c>
      <c r="M639" s="143">
        <f t="shared" si="39"/>
        <v>520094.71636812983</v>
      </c>
      <c r="N639" s="170">
        <v>520094.71636812983</v>
      </c>
      <c r="O639">
        <v>398</v>
      </c>
      <c r="P639" s="5">
        <v>1</v>
      </c>
      <c r="Q639" s="4" t="str">
        <f t="shared" ref="Q639:Q663" si="41">+MID(O639,1,2)</f>
        <v>39</v>
      </c>
      <c r="R639" s="135"/>
      <c r="S639" s="135">
        <v>2.3640668925824084E-2</v>
      </c>
      <c r="T639" s="135"/>
      <c r="U639" s="135">
        <f t="shared" si="40"/>
        <v>520094.71636812983</v>
      </c>
    </row>
    <row r="640" spans="4:21">
      <c r="D640" s="136" t="s">
        <v>1374</v>
      </c>
      <c r="E640" s="136"/>
      <c r="F640" s="136"/>
      <c r="G640" s="136" t="s">
        <v>1401</v>
      </c>
      <c r="H640" s="136" t="s">
        <v>1210</v>
      </c>
      <c r="I640" s="136"/>
      <c r="J640" s="137" t="str">
        <f>+VLOOKUP(P640,CATÁLOGO!D:E,2)</f>
        <v>1000 SERVICIOS PERSONALES</v>
      </c>
      <c r="K640" s="137" t="str">
        <f>+VLOOKUP(Q640,CATÁLOGO!G:H,2,FALSE)</f>
        <v>3900 OTROS SERVICIOS GENERALES</v>
      </c>
      <c r="L640" s="142" t="str">
        <f>+VLOOKUP(O640,CATÁLOGO!J:K,2,FALSE)</f>
        <v>398 IMPUESTO SOBRE NÓMINAS Y OTROS QUE SE DERIVEN DE UNA RELACIÓN LABORAL</v>
      </c>
      <c r="M640" s="143">
        <f t="shared" ref="M640:M663" si="42">+N640</f>
        <v>44597.51795825523</v>
      </c>
      <c r="N640" s="170">
        <v>44597.51795825523</v>
      </c>
      <c r="O640">
        <v>398</v>
      </c>
      <c r="P640" s="5">
        <v>1</v>
      </c>
      <c r="Q640" s="4" t="str">
        <f t="shared" si="41"/>
        <v>39</v>
      </c>
      <c r="R640" s="135"/>
      <c r="S640" s="135">
        <v>2.0271599071934195E-3</v>
      </c>
      <c r="T640" s="135"/>
      <c r="U640" s="135">
        <f t="shared" si="40"/>
        <v>44597.51795825523</v>
      </c>
    </row>
    <row r="641" spans="4:21">
      <c r="D641" s="136" t="s">
        <v>1375</v>
      </c>
      <c r="E641" s="136"/>
      <c r="F641" s="136"/>
      <c r="G641" s="136" t="s">
        <v>1191</v>
      </c>
      <c r="H641" s="136" t="s">
        <v>1210</v>
      </c>
      <c r="I641" s="136"/>
      <c r="J641" s="137" t="str">
        <f>+VLOOKUP(P641,CATÁLOGO!D:E,2)</f>
        <v>1000 SERVICIOS PERSONALES</v>
      </c>
      <c r="K641" s="137" t="str">
        <f>+VLOOKUP(Q641,CATÁLOGO!G:H,2,FALSE)</f>
        <v>3900 OTROS SERVICIOS GENERALES</v>
      </c>
      <c r="L641" s="142" t="str">
        <f>+VLOOKUP(O641,CATÁLOGO!J:K,2,FALSE)</f>
        <v>398 IMPUESTO SOBRE NÓMINAS Y OTROS QUE SE DERIVEN DE UNA RELACIÓN LABORAL</v>
      </c>
      <c r="M641" s="143">
        <f t="shared" si="42"/>
        <v>127236.41237314975</v>
      </c>
      <c r="N641" s="170">
        <v>127236.41237314975</v>
      </c>
      <c r="O641">
        <v>398</v>
      </c>
      <c r="P641" s="5">
        <v>1</v>
      </c>
      <c r="Q641" s="4" t="str">
        <f t="shared" si="41"/>
        <v>39</v>
      </c>
      <c r="R641" s="135"/>
      <c r="S641" s="135">
        <v>5.7834732896886254E-3</v>
      </c>
      <c r="T641" s="135"/>
      <c r="U641" s="135">
        <f t="shared" si="40"/>
        <v>127236.41237314975</v>
      </c>
    </row>
    <row r="642" spans="4:21">
      <c r="D642" s="136" t="s">
        <v>1376</v>
      </c>
      <c r="E642" s="136"/>
      <c r="F642" s="136"/>
      <c r="G642" s="136" t="s">
        <v>1187</v>
      </c>
      <c r="H642" s="136" t="s">
        <v>1214</v>
      </c>
      <c r="I642" s="136"/>
      <c r="J642" s="137" t="str">
        <f>+VLOOKUP(P642,CATÁLOGO!D:E,2)</f>
        <v>1000 SERVICIOS PERSONALES</v>
      </c>
      <c r="K642" s="137" t="str">
        <f>+VLOOKUP(Q642,CATÁLOGO!G:H,2,FALSE)</f>
        <v>3900 OTROS SERVICIOS GENERALES</v>
      </c>
      <c r="L642" s="142" t="str">
        <f>+VLOOKUP(O642,CATÁLOGO!J:K,2,FALSE)</f>
        <v>398 IMPUESTO SOBRE NÓMINAS Y OTROS QUE SE DERIVEN DE UNA RELACIÓN LABORAL</v>
      </c>
      <c r="M642" s="143">
        <f t="shared" si="42"/>
        <v>287278.04119457211</v>
      </c>
      <c r="N642" s="170">
        <v>287278.04119457211</v>
      </c>
      <c r="O642">
        <v>398</v>
      </c>
      <c r="P642" s="5">
        <v>1</v>
      </c>
      <c r="Q642" s="4" t="str">
        <f t="shared" si="41"/>
        <v>39</v>
      </c>
      <c r="R642" s="135"/>
      <c r="S642" s="135">
        <v>1.3058092781571461E-2</v>
      </c>
      <c r="T642" s="135"/>
      <c r="U642" s="135">
        <f t="shared" si="40"/>
        <v>287278.04119457211</v>
      </c>
    </row>
    <row r="643" spans="4:21">
      <c r="D643" s="136" t="s">
        <v>1377</v>
      </c>
      <c r="E643" s="136"/>
      <c r="F643" s="136"/>
      <c r="G643" s="136" t="s">
        <v>1194</v>
      </c>
      <c r="H643" s="136" t="s">
        <v>1210</v>
      </c>
      <c r="I643" s="136"/>
      <c r="J643" s="137" t="str">
        <f>+VLOOKUP(P643,CATÁLOGO!D:E,2)</f>
        <v>1000 SERVICIOS PERSONALES</v>
      </c>
      <c r="K643" s="137" t="str">
        <f>+VLOOKUP(Q643,CATÁLOGO!G:H,2,FALSE)</f>
        <v>3900 OTROS SERVICIOS GENERALES</v>
      </c>
      <c r="L643" s="142" t="str">
        <f>+VLOOKUP(O643,CATÁLOGO!J:K,2,FALSE)</f>
        <v>398 IMPUESTO SOBRE NÓMINAS Y OTROS QUE SE DERIVEN DE UNA RELACIÓN LABORAL</v>
      </c>
      <c r="M643" s="143">
        <f t="shared" si="42"/>
        <v>246298.59300949555</v>
      </c>
      <c r="N643" s="170">
        <v>246298.59300949555</v>
      </c>
      <c r="O643">
        <v>398</v>
      </c>
      <c r="P643" s="5">
        <v>1</v>
      </c>
      <c r="Q643" s="4" t="str">
        <f t="shared" si="41"/>
        <v>39</v>
      </c>
      <c r="R643" s="135"/>
      <c r="S643" s="135">
        <v>1.1195390591340707E-2</v>
      </c>
      <c r="T643" s="135"/>
      <c r="U643" s="135">
        <f t="shared" si="40"/>
        <v>246298.59300949555</v>
      </c>
    </row>
    <row r="644" spans="4:21">
      <c r="D644" s="136" t="s">
        <v>1378</v>
      </c>
      <c r="E644" s="136"/>
      <c r="F644" s="136"/>
      <c r="G644" s="136" t="s">
        <v>1174</v>
      </c>
      <c r="H644" s="136" t="s">
        <v>1209</v>
      </c>
      <c r="I644" s="136"/>
      <c r="J644" s="137" t="str">
        <f>+VLOOKUP(P644,CATÁLOGO!D:E,2)</f>
        <v>1000 SERVICIOS PERSONALES</v>
      </c>
      <c r="K644" s="137" t="str">
        <f>+VLOOKUP(Q644,CATÁLOGO!G:H,2,FALSE)</f>
        <v>3900 OTROS SERVICIOS GENERALES</v>
      </c>
      <c r="L644" s="142" t="str">
        <f>+VLOOKUP(O644,CATÁLOGO!J:K,2,FALSE)</f>
        <v>398 IMPUESTO SOBRE NÓMINAS Y OTROS QUE SE DERIVEN DE UNA RELACIÓN LABORAL</v>
      </c>
      <c r="M644" s="143">
        <f t="shared" si="42"/>
        <v>153875.50458746887</v>
      </c>
      <c r="N644" s="170">
        <v>153875.50458746887</v>
      </c>
      <c r="O644">
        <v>398</v>
      </c>
      <c r="P644" s="5">
        <v>1</v>
      </c>
      <c r="Q644" s="4" t="str">
        <f t="shared" si="41"/>
        <v>39</v>
      </c>
      <c r="R644" s="135"/>
      <c r="S644" s="135">
        <v>6.9943411176122215E-3</v>
      </c>
      <c r="T644" s="135"/>
      <c r="U644" s="135">
        <f t="shared" si="40"/>
        <v>153875.50458746887</v>
      </c>
    </row>
    <row r="645" spans="4:21">
      <c r="D645" s="136" t="s">
        <v>1379</v>
      </c>
      <c r="E645" s="136"/>
      <c r="F645" s="136"/>
      <c r="G645" s="136" t="s">
        <v>1174</v>
      </c>
      <c r="H645" s="136" t="s">
        <v>1209</v>
      </c>
      <c r="I645" s="136"/>
      <c r="J645" s="137" t="str">
        <f>+VLOOKUP(P645,CATÁLOGO!D:E,2)</f>
        <v>1000 SERVICIOS PERSONALES</v>
      </c>
      <c r="K645" s="137" t="str">
        <f>+VLOOKUP(Q645,CATÁLOGO!G:H,2,FALSE)</f>
        <v>3900 OTROS SERVICIOS GENERALES</v>
      </c>
      <c r="L645" s="142" t="str">
        <f>+VLOOKUP(O645,CATÁLOGO!J:K,2,FALSE)</f>
        <v>398 IMPUESTO SOBRE NÓMINAS Y OTROS QUE SE DERIVEN DE UNA RELACIÓN LABORAL</v>
      </c>
      <c r="M645" s="143">
        <f t="shared" si="42"/>
        <v>33402.809433895774</v>
      </c>
      <c r="N645" s="170">
        <v>33402.809433895774</v>
      </c>
      <c r="O645">
        <v>398</v>
      </c>
      <c r="P645" s="5">
        <v>1</v>
      </c>
      <c r="Q645" s="4" t="str">
        <f t="shared" si="41"/>
        <v>39</v>
      </c>
      <c r="R645" s="135"/>
      <c r="S645" s="135">
        <v>1.5183095197225352E-3</v>
      </c>
      <c r="T645" s="135"/>
      <c r="U645" s="135">
        <f t="shared" si="40"/>
        <v>33402.809433895774</v>
      </c>
    </row>
    <row r="646" spans="4:21">
      <c r="D646" s="136" t="s">
        <v>1380</v>
      </c>
      <c r="E646" s="136"/>
      <c r="F646" s="136"/>
      <c r="G646" s="136" t="s">
        <v>1174</v>
      </c>
      <c r="H646" s="136" t="s">
        <v>1209</v>
      </c>
      <c r="I646" s="136"/>
      <c r="J646" s="137" t="str">
        <f>+VLOOKUP(P646,CATÁLOGO!D:E,2)</f>
        <v>1000 SERVICIOS PERSONALES</v>
      </c>
      <c r="K646" s="137" t="str">
        <f>+VLOOKUP(Q646,CATÁLOGO!G:H,2,FALSE)</f>
        <v>3900 OTROS SERVICIOS GENERALES</v>
      </c>
      <c r="L646" s="142" t="str">
        <f>+VLOOKUP(O646,CATÁLOGO!J:K,2,FALSE)</f>
        <v>398 IMPUESTO SOBRE NÓMINAS Y OTROS QUE SE DERIVEN DE UNA RELACIÓN LABORAL</v>
      </c>
      <c r="M646" s="143">
        <f t="shared" si="42"/>
        <v>82823.961922474016</v>
      </c>
      <c r="N646" s="170">
        <v>82823.961922474016</v>
      </c>
      <c r="O646">
        <v>398</v>
      </c>
      <c r="P646" s="5">
        <v>1</v>
      </c>
      <c r="Q646" s="4" t="str">
        <f t="shared" si="41"/>
        <v>39</v>
      </c>
      <c r="R646" s="135"/>
      <c r="S646" s="135">
        <v>3.7647255419306371E-3</v>
      </c>
      <c r="T646" s="135"/>
      <c r="U646" s="135">
        <f t="shared" si="40"/>
        <v>82823.961922474016</v>
      </c>
    </row>
    <row r="647" spans="4:21">
      <c r="D647" s="136" t="s">
        <v>1381</v>
      </c>
      <c r="E647" s="136"/>
      <c r="F647" s="136"/>
      <c r="G647" s="136" t="s">
        <v>1403</v>
      </c>
      <c r="H647" s="136" t="s">
        <v>1210</v>
      </c>
      <c r="I647" s="136"/>
      <c r="J647" s="137" t="str">
        <f>+VLOOKUP(P647,CATÁLOGO!D:E,2)</f>
        <v>1000 SERVICIOS PERSONALES</v>
      </c>
      <c r="K647" s="137" t="str">
        <f>+VLOOKUP(Q647,CATÁLOGO!G:H,2,FALSE)</f>
        <v>3900 OTROS SERVICIOS GENERALES</v>
      </c>
      <c r="L647" s="142" t="str">
        <f>+VLOOKUP(O647,CATÁLOGO!J:K,2,FALSE)</f>
        <v>398 IMPUESTO SOBRE NÓMINAS Y OTROS QUE SE DERIVEN DE UNA RELACIÓN LABORAL</v>
      </c>
      <c r="M647" s="143">
        <f t="shared" si="42"/>
        <v>132312.6390421961</v>
      </c>
      <c r="N647" s="170">
        <v>132312.6390421961</v>
      </c>
      <c r="O647">
        <v>398</v>
      </c>
      <c r="P647" s="5">
        <v>1</v>
      </c>
      <c r="Q647" s="4" t="str">
        <f t="shared" si="41"/>
        <v>39</v>
      </c>
      <c r="R647" s="135"/>
      <c r="S647" s="135">
        <v>6.0142108655543685E-3</v>
      </c>
      <c r="T647" s="135"/>
      <c r="U647" s="135">
        <f t="shared" si="40"/>
        <v>132312.6390421961</v>
      </c>
    </row>
    <row r="648" spans="4:21">
      <c r="D648" s="136" t="s">
        <v>1382</v>
      </c>
      <c r="E648" s="136"/>
      <c r="F648" s="136"/>
      <c r="G648" s="136" t="s">
        <v>1402</v>
      </c>
      <c r="H648" s="136" t="s">
        <v>1210</v>
      </c>
      <c r="I648" s="136"/>
      <c r="J648" s="137" t="str">
        <f>+VLOOKUP(P648,CATÁLOGO!D:E,2)</f>
        <v>1000 SERVICIOS PERSONALES</v>
      </c>
      <c r="K648" s="137" t="str">
        <f>+VLOOKUP(Q648,CATÁLOGO!G:H,2,FALSE)</f>
        <v>3900 OTROS SERVICIOS GENERALES</v>
      </c>
      <c r="L648" s="142" t="str">
        <f>+VLOOKUP(O648,CATÁLOGO!J:K,2,FALSE)</f>
        <v>398 IMPUESTO SOBRE NÓMINAS Y OTROS QUE SE DERIVEN DE UNA RELACIÓN LABORAL</v>
      </c>
      <c r="M648" s="143">
        <f t="shared" si="42"/>
        <v>242638.96641085373</v>
      </c>
      <c r="N648" s="170">
        <v>242638.96641085373</v>
      </c>
      <c r="O648">
        <v>398</v>
      </c>
      <c r="P648" s="5">
        <v>1</v>
      </c>
      <c r="Q648" s="4" t="str">
        <f t="shared" si="41"/>
        <v>39</v>
      </c>
      <c r="R648" s="135"/>
      <c r="S648" s="135">
        <v>1.1029043927766078E-2</v>
      </c>
      <c r="T648" s="135"/>
      <c r="U648" s="135">
        <f t="shared" si="40"/>
        <v>242638.96641085373</v>
      </c>
    </row>
    <row r="649" spans="4:21">
      <c r="D649" s="136" t="s">
        <v>1383</v>
      </c>
      <c r="E649" s="136"/>
      <c r="F649" s="136"/>
      <c r="G649" s="136" t="s">
        <v>1402</v>
      </c>
      <c r="H649" s="136" t="s">
        <v>1210</v>
      </c>
      <c r="I649" s="136"/>
      <c r="J649" s="137" t="str">
        <f>+VLOOKUP(P649,CATÁLOGO!D:E,2)</f>
        <v>1000 SERVICIOS PERSONALES</v>
      </c>
      <c r="K649" s="137" t="str">
        <f>+VLOOKUP(Q649,CATÁLOGO!G:H,2,FALSE)</f>
        <v>3900 OTROS SERVICIOS GENERALES</v>
      </c>
      <c r="L649" s="142" t="str">
        <f>+VLOOKUP(O649,CATÁLOGO!J:K,2,FALSE)</f>
        <v>398 IMPUESTO SOBRE NÓMINAS Y OTROS QUE SE DERIVEN DE UNA RELACIÓN LABORAL</v>
      </c>
      <c r="M649" s="143">
        <f t="shared" si="42"/>
        <v>29231.913004630103</v>
      </c>
      <c r="N649" s="170">
        <v>29231.913004630103</v>
      </c>
      <c r="O649">
        <v>398</v>
      </c>
      <c r="P649" s="5">
        <v>1</v>
      </c>
      <c r="Q649" s="4" t="str">
        <f t="shared" si="41"/>
        <v>39</v>
      </c>
      <c r="R649" s="135"/>
      <c r="S649" s="135">
        <v>1.3287233183922774E-3</v>
      </c>
      <c r="T649" s="135"/>
      <c r="U649" s="135">
        <f t="shared" si="40"/>
        <v>29231.913004630103</v>
      </c>
    </row>
    <row r="650" spans="4:21">
      <c r="D650" s="136" t="s">
        <v>1384</v>
      </c>
      <c r="E650" s="136"/>
      <c r="F650" s="136"/>
      <c r="G650" s="136" t="s">
        <v>1174</v>
      </c>
      <c r="H650" s="136" t="s">
        <v>1214</v>
      </c>
      <c r="I650" s="136"/>
      <c r="J650" s="137" t="str">
        <f>+VLOOKUP(P650,CATÁLOGO!D:E,2)</f>
        <v>1000 SERVICIOS PERSONALES</v>
      </c>
      <c r="K650" s="137" t="str">
        <f>+VLOOKUP(Q650,CATÁLOGO!G:H,2,FALSE)</f>
        <v>3900 OTROS SERVICIOS GENERALES</v>
      </c>
      <c r="L650" s="142" t="str">
        <f>+VLOOKUP(O650,CATÁLOGO!J:K,2,FALSE)</f>
        <v>398 IMPUESTO SOBRE NÓMINAS Y OTROS QUE SE DERIVEN DE UNA RELACIÓN LABORAL</v>
      </c>
      <c r="M650" s="143">
        <f t="shared" si="42"/>
        <v>417685.65200108982</v>
      </c>
      <c r="N650" s="170">
        <v>417685.65200108982</v>
      </c>
      <c r="O650">
        <v>398</v>
      </c>
      <c r="P650" s="5">
        <v>1</v>
      </c>
      <c r="Q650" s="4" t="str">
        <f t="shared" si="41"/>
        <v>39</v>
      </c>
      <c r="R650" s="135"/>
      <c r="S650" s="135">
        <v>1.8985711454594992E-2</v>
      </c>
      <c r="T650" s="135"/>
      <c r="U650" s="135">
        <f t="shared" si="40"/>
        <v>417685.65200108982</v>
      </c>
    </row>
    <row r="651" spans="4:21">
      <c r="D651" s="136" t="s">
        <v>1385</v>
      </c>
      <c r="E651" s="136"/>
      <c r="F651" s="136"/>
      <c r="G651" s="136" t="s">
        <v>1174</v>
      </c>
      <c r="H651" s="136" t="s">
        <v>1210</v>
      </c>
      <c r="I651" s="136"/>
      <c r="J651" s="137" t="str">
        <f>+VLOOKUP(P651,CATÁLOGO!D:E,2)</f>
        <v>1000 SERVICIOS PERSONALES</v>
      </c>
      <c r="K651" s="137" t="str">
        <f>+VLOOKUP(Q651,CATÁLOGO!G:H,2,FALSE)</f>
        <v>3900 OTROS SERVICIOS GENERALES</v>
      </c>
      <c r="L651" s="142" t="str">
        <f>+VLOOKUP(O651,CATÁLOGO!J:K,2,FALSE)</f>
        <v>398 IMPUESTO SOBRE NÓMINAS Y OTROS QUE SE DERIVEN DE UNA RELACIÓN LABORAL</v>
      </c>
      <c r="M651" s="143">
        <f t="shared" si="42"/>
        <v>264645.28538250882</v>
      </c>
      <c r="N651" s="170">
        <v>264645.28538250882</v>
      </c>
      <c r="O651">
        <v>398</v>
      </c>
      <c r="P651" s="5">
        <v>1</v>
      </c>
      <c r="Q651" s="4" t="str">
        <f t="shared" si="41"/>
        <v>39</v>
      </c>
      <c r="R651" s="135"/>
      <c r="S651" s="135">
        <v>1.2029331153750402E-2</v>
      </c>
      <c r="T651" s="135"/>
      <c r="U651" s="135">
        <f t="shared" si="40"/>
        <v>264645.28538250882</v>
      </c>
    </row>
    <row r="652" spans="4:21">
      <c r="D652" s="136" t="s">
        <v>1386</v>
      </c>
      <c r="E652" s="136"/>
      <c r="F652" s="136"/>
      <c r="G652" s="136" t="s">
        <v>1174</v>
      </c>
      <c r="H652" s="136" t="s">
        <v>1210</v>
      </c>
      <c r="I652" s="136"/>
      <c r="J652" s="137" t="str">
        <f>+VLOOKUP(P652,CATÁLOGO!D:E,2)</f>
        <v>1000 SERVICIOS PERSONALES</v>
      </c>
      <c r="K652" s="137" t="str">
        <f>+VLOOKUP(Q652,CATÁLOGO!G:H,2,FALSE)</f>
        <v>3900 OTROS SERVICIOS GENERALES</v>
      </c>
      <c r="L652" s="142" t="str">
        <f>+VLOOKUP(O652,CATÁLOGO!J:K,2,FALSE)</f>
        <v>398 IMPUESTO SOBRE NÓMINAS Y OTROS QUE SE DERIVEN DE UNA RELACIÓN LABORAL</v>
      </c>
      <c r="M652" s="143">
        <f t="shared" si="42"/>
        <v>454955.95552468591</v>
      </c>
      <c r="N652" s="170">
        <v>454955.95552468591</v>
      </c>
      <c r="O652">
        <v>398</v>
      </c>
      <c r="P652" s="5">
        <v>1</v>
      </c>
      <c r="Q652" s="4" t="str">
        <f t="shared" si="41"/>
        <v>39</v>
      </c>
      <c r="R652" s="135"/>
      <c r="S652" s="135">
        <v>2.0679816160212996E-2</v>
      </c>
      <c r="T652" s="135"/>
      <c r="U652" s="135">
        <f t="shared" si="40"/>
        <v>454955.95552468591</v>
      </c>
    </row>
    <row r="653" spans="4:21">
      <c r="D653" s="136" t="s">
        <v>1387</v>
      </c>
      <c r="E653" s="136"/>
      <c r="F653" s="136"/>
      <c r="G653" s="136" t="s">
        <v>1176</v>
      </c>
      <c r="H653" s="136" t="s">
        <v>1209</v>
      </c>
      <c r="I653" s="136"/>
      <c r="J653" s="137" t="str">
        <f>+VLOOKUP(P653,CATÁLOGO!D:E,2)</f>
        <v>1000 SERVICIOS PERSONALES</v>
      </c>
      <c r="K653" s="137" t="str">
        <f>+VLOOKUP(Q653,CATÁLOGO!G:H,2,FALSE)</f>
        <v>3900 OTROS SERVICIOS GENERALES</v>
      </c>
      <c r="L653" s="142" t="str">
        <f>+VLOOKUP(O653,CATÁLOGO!J:K,2,FALSE)</f>
        <v>398 IMPUESTO SOBRE NÓMINAS Y OTROS QUE SE DERIVEN DE UNA RELACIÓN LABORAL</v>
      </c>
      <c r="M653" s="143">
        <f t="shared" si="42"/>
        <v>234568.68926051437</v>
      </c>
      <c r="N653" s="170">
        <v>234568.68926051437</v>
      </c>
      <c r="O653">
        <v>398</v>
      </c>
      <c r="P653" s="5">
        <v>1</v>
      </c>
      <c r="Q653" s="4" t="str">
        <f t="shared" si="41"/>
        <v>39</v>
      </c>
      <c r="R653" s="135"/>
      <c r="S653" s="135">
        <v>1.0662213148205198E-2</v>
      </c>
      <c r="T653" s="135"/>
      <c r="U653" s="135">
        <f t="shared" si="40"/>
        <v>234568.68926051437</v>
      </c>
    </row>
    <row r="654" spans="4:21">
      <c r="D654" s="136" t="s">
        <v>1388</v>
      </c>
      <c r="E654" s="136"/>
      <c r="F654" s="136"/>
      <c r="G654" s="136" t="s">
        <v>1194</v>
      </c>
      <c r="H654" s="136" t="s">
        <v>1210</v>
      </c>
      <c r="I654" s="136"/>
      <c r="J654" s="137" t="str">
        <f>+VLOOKUP(P654,CATÁLOGO!D:E,2)</f>
        <v>1000 SERVICIOS PERSONALES</v>
      </c>
      <c r="K654" s="137" t="str">
        <f>+VLOOKUP(Q654,CATÁLOGO!G:H,2,FALSE)</f>
        <v>3900 OTROS SERVICIOS GENERALES</v>
      </c>
      <c r="L654" s="142" t="str">
        <f>+VLOOKUP(O654,CATÁLOGO!J:K,2,FALSE)</f>
        <v>398 IMPUESTO SOBRE NÓMINAS Y OTROS QUE SE DERIVEN DE UNA RELACIÓN LABORAL</v>
      </c>
      <c r="M654" s="143">
        <f t="shared" si="42"/>
        <v>119516.09621236841</v>
      </c>
      <c r="N654" s="170">
        <v>119516.09621236841</v>
      </c>
      <c r="O654">
        <v>398</v>
      </c>
      <c r="P654" s="5">
        <v>1</v>
      </c>
      <c r="Q654" s="4" t="str">
        <f t="shared" si="41"/>
        <v>39</v>
      </c>
      <c r="R654" s="135"/>
      <c r="S654" s="135">
        <v>5.4325498278349283E-3</v>
      </c>
      <c r="T654" s="135"/>
      <c r="U654" s="135">
        <f t="shared" si="40"/>
        <v>119516.09621236841</v>
      </c>
    </row>
    <row r="655" spans="4:21">
      <c r="D655" s="136" t="s">
        <v>1389</v>
      </c>
      <c r="E655" s="136"/>
      <c r="F655" s="136"/>
      <c r="G655" s="136" t="s">
        <v>1174</v>
      </c>
      <c r="H655" s="136" t="s">
        <v>1212</v>
      </c>
      <c r="I655" s="136"/>
      <c r="J655" s="137" t="str">
        <f>+VLOOKUP(P655,CATÁLOGO!D:E,2)</f>
        <v>1000 SERVICIOS PERSONALES</v>
      </c>
      <c r="K655" s="137" t="str">
        <f>+VLOOKUP(Q655,CATÁLOGO!G:H,2,FALSE)</f>
        <v>3900 OTROS SERVICIOS GENERALES</v>
      </c>
      <c r="L655" s="142" t="str">
        <f>+VLOOKUP(O655,CATÁLOGO!J:K,2,FALSE)</f>
        <v>398 IMPUESTO SOBRE NÓMINAS Y OTROS QUE SE DERIVEN DE UNA RELACIÓN LABORAL</v>
      </c>
      <c r="M655" s="143">
        <f t="shared" si="42"/>
        <v>64427.251304168924</v>
      </c>
      <c r="N655" s="170">
        <v>64427.251304168924</v>
      </c>
      <c r="O655">
        <v>398</v>
      </c>
      <c r="P655" s="5">
        <v>1</v>
      </c>
      <c r="Q655" s="4" t="str">
        <f t="shared" si="41"/>
        <v>39</v>
      </c>
      <c r="R655" s="135"/>
      <c r="S655" s="135">
        <v>2.9285114229167693E-3</v>
      </c>
      <c r="T655" s="135"/>
      <c r="U655" s="135">
        <f t="shared" si="40"/>
        <v>64427.251304168924</v>
      </c>
    </row>
    <row r="656" spans="4:21">
      <c r="D656" s="136" t="s">
        <v>1390</v>
      </c>
      <c r="E656" s="136"/>
      <c r="F656" s="136"/>
      <c r="G656" s="136" t="s">
        <v>1403</v>
      </c>
      <c r="H656" s="136" t="s">
        <v>1210</v>
      </c>
      <c r="I656" s="136"/>
      <c r="J656" s="137" t="str">
        <f>+VLOOKUP(P656,CATÁLOGO!D:E,2)</f>
        <v>1000 SERVICIOS PERSONALES</v>
      </c>
      <c r="K656" s="137" t="str">
        <f>+VLOOKUP(Q656,CATÁLOGO!G:H,2,FALSE)</f>
        <v>3900 OTROS SERVICIOS GENERALES</v>
      </c>
      <c r="L656" s="142" t="str">
        <f>+VLOOKUP(O656,CATÁLOGO!J:K,2,FALSE)</f>
        <v>398 IMPUESTO SOBRE NÓMINAS Y OTROS QUE SE DERIVEN DE UNA RELACIÓN LABORAL</v>
      </c>
      <c r="M656" s="143">
        <f t="shared" si="42"/>
        <v>50157.67115049922</v>
      </c>
      <c r="N656" s="170">
        <v>50157.67115049922</v>
      </c>
      <c r="O656">
        <v>398</v>
      </c>
      <c r="P656" s="5">
        <v>1</v>
      </c>
      <c r="Q656" s="4" t="str">
        <f t="shared" si="41"/>
        <v>39</v>
      </c>
      <c r="R656" s="135"/>
      <c r="S656" s="135">
        <v>2.2798941432045101E-3</v>
      </c>
      <c r="T656" s="135"/>
      <c r="U656" s="135">
        <f t="shared" si="40"/>
        <v>50157.67115049922</v>
      </c>
    </row>
    <row r="657" spans="2:22">
      <c r="D657" s="136" t="s">
        <v>1391</v>
      </c>
      <c r="E657" s="136"/>
      <c r="F657" s="136"/>
      <c r="G657" s="136" t="s">
        <v>1174</v>
      </c>
      <c r="H657" s="136" t="s">
        <v>1210</v>
      </c>
      <c r="I657" s="136"/>
      <c r="J657" s="137" t="str">
        <f>+VLOOKUP(P657,CATÁLOGO!D:E,2)</f>
        <v>1000 SERVICIOS PERSONALES</v>
      </c>
      <c r="K657" s="137" t="str">
        <f>+VLOOKUP(Q657,CATÁLOGO!G:H,2,FALSE)</f>
        <v>3900 OTROS SERVICIOS GENERALES</v>
      </c>
      <c r="L657" s="142" t="str">
        <f>+VLOOKUP(O657,CATÁLOGO!J:K,2,FALSE)</f>
        <v>398 IMPUESTO SOBRE NÓMINAS Y OTROS QUE SE DERIVEN DE UNA RELACIÓN LABORAL</v>
      </c>
      <c r="M657" s="143">
        <f t="shared" si="42"/>
        <v>159669.49307645176</v>
      </c>
      <c r="N657" s="170">
        <v>159669.49307645176</v>
      </c>
      <c r="O657">
        <v>398</v>
      </c>
      <c r="P657" s="5">
        <v>1</v>
      </c>
      <c r="Q657" s="4" t="str">
        <f t="shared" si="41"/>
        <v>39</v>
      </c>
      <c r="R657" s="135"/>
      <c r="S657" s="135">
        <v>7.2577042307478074E-3</v>
      </c>
      <c r="T657" s="135"/>
      <c r="U657" s="135">
        <f t="shared" si="40"/>
        <v>159669.49307645176</v>
      </c>
    </row>
    <row r="658" spans="2:22">
      <c r="D658" s="136" t="s">
        <v>1392</v>
      </c>
      <c r="E658" s="136"/>
      <c r="F658" s="136"/>
      <c r="G658" s="136" t="s">
        <v>1174</v>
      </c>
      <c r="H658" s="136" t="s">
        <v>1209</v>
      </c>
      <c r="I658" s="136"/>
      <c r="J658" s="137" t="str">
        <f>+VLOOKUP(P658,CATÁLOGO!D:E,2)</f>
        <v>1000 SERVICIOS PERSONALES</v>
      </c>
      <c r="K658" s="137" t="str">
        <f>+VLOOKUP(Q658,CATÁLOGO!G:H,2,FALSE)</f>
        <v>3900 OTROS SERVICIOS GENERALES</v>
      </c>
      <c r="L658" s="142" t="str">
        <f>+VLOOKUP(O658,CATÁLOGO!J:K,2,FALSE)</f>
        <v>398 IMPUESTO SOBRE NÓMINAS Y OTROS QUE SE DERIVEN DE UNA RELACIÓN LABORAL</v>
      </c>
      <c r="M658" s="143">
        <f t="shared" si="42"/>
        <v>217121.49166533104</v>
      </c>
      <c r="N658" s="170">
        <v>217121.49166533104</v>
      </c>
      <c r="O658">
        <v>398</v>
      </c>
      <c r="P658" s="5">
        <v>1</v>
      </c>
      <c r="Q658" s="4" t="str">
        <f t="shared" si="41"/>
        <v>39</v>
      </c>
      <c r="R658" s="135"/>
      <c r="S658" s="135">
        <v>9.869158712060502E-3</v>
      </c>
      <c r="T658" s="135"/>
      <c r="U658" s="135">
        <f t="shared" si="40"/>
        <v>217121.49166533104</v>
      </c>
    </row>
    <row r="659" spans="2:22">
      <c r="D659" s="136" t="s">
        <v>1393</v>
      </c>
      <c r="E659" s="136"/>
      <c r="F659" s="136"/>
      <c r="G659" s="136" t="s">
        <v>1174</v>
      </c>
      <c r="H659" s="136" t="s">
        <v>1210</v>
      </c>
      <c r="I659" s="136"/>
      <c r="J659" s="137" t="str">
        <f>+VLOOKUP(P659,CATÁLOGO!D:E,2)</f>
        <v>1000 SERVICIOS PERSONALES</v>
      </c>
      <c r="K659" s="137" t="str">
        <f>+VLOOKUP(Q659,CATÁLOGO!G:H,2,FALSE)</f>
        <v>3900 OTROS SERVICIOS GENERALES</v>
      </c>
      <c r="L659" s="142" t="str">
        <f>+VLOOKUP(O659,CATÁLOGO!J:K,2,FALSE)</f>
        <v>398 IMPUESTO SOBRE NÓMINAS Y OTROS QUE SE DERIVEN DE UNA RELACIÓN LABORAL</v>
      </c>
      <c r="M659" s="143">
        <f t="shared" si="42"/>
        <v>131336.03280287472</v>
      </c>
      <c r="N659" s="170">
        <v>131336.03280287472</v>
      </c>
      <c r="O659">
        <v>398</v>
      </c>
      <c r="P659" s="5">
        <v>1</v>
      </c>
      <c r="Q659" s="4" t="str">
        <f t="shared" si="41"/>
        <v>39</v>
      </c>
      <c r="R659" s="135"/>
      <c r="S659" s="135">
        <v>5.9698196728579416E-3</v>
      </c>
      <c r="T659" s="135"/>
      <c r="U659" s="135">
        <f t="shared" si="40"/>
        <v>131336.03280287472</v>
      </c>
    </row>
    <row r="660" spans="2:22">
      <c r="D660" s="136" t="s">
        <v>1394</v>
      </c>
      <c r="E660" s="136"/>
      <c r="F660" s="136"/>
      <c r="G660" s="136" t="s">
        <v>1186</v>
      </c>
      <c r="H660" s="136" t="s">
        <v>1210</v>
      </c>
      <c r="I660" s="136"/>
      <c r="J660" s="137" t="str">
        <f>+VLOOKUP(P660,CATÁLOGO!D:E,2)</f>
        <v>1000 SERVICIOS PERSONALES</v>
      </c>
      <c r="K660" s="137" t="str">
        <f>+VLOOKUP(Q660,CATÁLOGO!G:H,2,FALSE)</f>
        <v>3900 OTROS SERVICIOS GENERALES</v>
      </c>
      <c r="L660" s="142" t="str">
        <f>+VLOOKUP(O660,CATÁLOGO!J:K,2,FALSE)</f>
        <v>398 IMPUESTO SOBRE NÓMINAS Y OTROS QUE SE DERIVEN DE UNA RELACIÓN LABORAL</v>
      </c>
      <c r="M660" s="143">
        <f t="shared" si="42"/>
        <v>228630.27308825159</v>
      </c>
      <c r="N660" s="170">
        <v>228630.27308825159</v>
      </c>
      <c r="O660">
        <v>398</v>
      </c>
      <c r="P660" s="5">
        <v>1</v>
      </c>
      <c r="Q660" s="4" t="str">
        <f t="shared" si="41"/>
        <v>39</v>
      </c>
      <c r="R660" s="135"/>
      <c r="S660" s="135">
        <v>1.0392285140375072E-2</v>
      </c>
      <c r="T660" s="135"/>
      <c r="U660" s="135">
        <f t="shared" si="40"/>
        <v>228630.27308825159</v>
      </c>
    </row>
    <row r="661" spans="2:22">
      <c r="D661" s="136" t="s">
        <v>1395</v>
      </c>
      <c r="E661" s="136"/>
      <c r="F661" s="136"/>
      <c r="G661" s="136" t="s">
        <v>1194</v>
      </c>
      <c r="H661" s="136" t="s">
        <v>1210</v>
      </c>
      <c r="I661" s="136"/>
      <c r="J661" s="137" t="str">
        <f>+VLOOKUP(P661,CATÁLOGO!D:E,2)</f>
        <v>1000 SERVICIOS PERSONALES</v>
      </c>
      <c r="K661" s="137" t="str">
        <f>+VLOOKUP(Q661,CATÁLOGO!G:H,2,FALSE)</f>
        <v>3900 OTROS SERVICIOS GENERALES</v>
      </c>
      <c r="L661" s="142" t="str">
        <f>+VLOOKUP(O661,CATÁLOGO!J:K,2,FALSE)</f>
        <v>398 IMPUESTO SOBRE NÓMINAS Y OTROS QUE SE DERIVEN DE UNA RELACIÓN LABORAL</v>
      </c>
      <c r="M661" s="143">
        <f t="shared" si="42"/>
        <v>64854.698892057982</v>
      </c>
      <c r="N661" s="170">
        <v>64854.698892057982</v>
      </c>
      <c r="O661">
        <v>398</v>
      </c>
      <c r="P661" s="5">
        <v>1</v>
      </c>
      <c r="Q661" s="4" t="str">
        <f t="shared" si="41"/>
        <v>39</v>
      </c>
      <c r="R661" s="135"/>
      <c r="S661" s="135">
        <v>2.9479408587299084E-3</v>
      </c>
      <c r="T661" s="135"/>
      <c r="U661" s="135">
        <f t="shared" si="40"/>
        <v>64854.698892057982</v>
      </c>
    </row>
    <row r="662" spans="2:22">
      <c r="D662" s="136" t="s">
        <v>1396</v>
      </c>
      <c r="E662" s="136"/>
      <c r="F662" s="136"/>
      <c r="G662" s="136" t="s">
        <v>1404</v>
      </c>
      <c r="H662" s="136" t="s">
        <v>1210</v>
      </c>
      <c r="I662" s="136"/>
      <c r="J662" s="137" t="str">
        <f>+VLOOKUP(P662,CATÁLOGO!D:E,2)</f>
        <v>1000 SERVICIOS PERSONALES</v>
      </c>
      <c r="K662" s="137" t="str">
        <f>+VLOOKUP(Q662,CATÁLOGO!G:H,2,FALSE)</f>
        <v>3900 OTROS SERVICIOS GENERALES</v>
      </c>
      <c r="L662" s="142" t="str">
        <f>+VLOOKUP(O662,CATÁLOGO!J:K,2,FALSE)</f>
        <v>398 IMPUESTO SOBRE NÓMINAS Y OTROS QUE SE DERIVEN DE UNA RELACIÓN LABORAL</v>
      </c>
      <c r="M662" s="143">
        <f t="shared" si="42"/>
        <v>156572.11323676025</v>
      </c>
      <c r="N662" s="170">
        <v>156572.11323676025</v>
      </c>
      <c r="O662">
        <v>398</v>
      </c>
      <c r="P662" s="5">
        <v>1</v>
      </c>
      <c r="Q662" s="4" t="str">
        <f t="shared" si="41"/>
        <v>39</v>
      </c>
      <c r="R662" s="135"/>
      <c r="S662" s="135">
        <v>7.1169142380345567E-3</v>
      </c>
      <c r="T662" s="135"/>
      <c r="U662" s="135">
        <f t="shared" si="40"/>
        <v>156572.11323676025</v>
      </c>
    </row>
    <row r="663" spans="2:22">
      <c r="D663" s="136" t="s">
        <v>1397</v>
      </c>
      <c r="E663" s="136"/>
      <c r="F663" s="136"/>
      <c r="G663" s="136" t="s">
        <v>1175</v>
      </c>
      <c r="H663" s="136" t="s">
        <v>1210</v>
      </c>
      <c r="I663" s="136"/>
      <c r="J663" s="137" t="str">
        <f>+VLOOKUP(P663,CATÁLOGO!D:E,2)</f>
        <v>1000 SERVICIOS PERSONALES</v>
      </c>
      <c r="K663" s="137" t="str">
        <f>+VLOOKUP(Q663,CATÁLOGO!G:H,2,FALSE)</f>
        <v>3900 OTROS SERVICIOS GENERALES</v>
      </c>
      <c r="L663" s="142" t="str">
        <f>+VLOOKUP(O663,CATÁLOGO!J:K,2,FALSE)</f>
        <v>398 IMPUESTO SOBRE NÓMINAS Y OTROS QUE SE DERIVEN DE UNA RELACIÓN LABORAL</v>
      </c>
      <c r="M663" s="143">
        <f t="shared" si="42"/>
        <v>63479.405555890291</v>
      </c>
      <c r="N663" s="170">
        <v>63479.405555890291</v>
      </c>
      <c r="O663">
        <v>398</v>
      </c>
      <c r="P663" s="5">
        <v>1</v>
      </c>
      <c r="Q663" s="4" t="str">
        <f t="shared" si="41"/>
        <v>39</v>
      </c>
      <c r="R663" s="135"/>
      <c r="S663" s="135">
        <v>2.8854275252677406E-3</v>
      </c>
      <c r="T663" s="135"/>
      <c r="U663" s="135">
        <f t="shared" si="40"/>
        <v>63479.405555890291</v>
      </c>
    </row>
    <row r="664" spans="2:22" hidden="1">
      <c r="B664">
        <v>57</v>
      </c>
      <c r="C664">
        <v>98</v>
      </c>
      <c r="D664" s="136" t="s">
        <v>1384</v>
      </c>
      <c r="E664" s="136" t="s">
        <v>1167</v>
      </c>
      <c r="F664" s="136" t="s">
        <v>1167</v>
      </c>
      <c r="G664" s="136" t="s">
        <v>1174</v>
      </c>
      <c r="H664" s="136" t="s">
        <v>1214</v>
      </c>
      <c r="I664" s="136"/>
      <c r="J664" s="137" t="str">
        <f>+VLOOKUP(P664,CATÁLOGO!D:E,2)</f>
        <v>2000 MATERIALES Y SUMINISTROS</v>
      </c>
      <c r="K664" s="137" t="str">
        <f>+VLOOKUP(Q664,CATÁLOGO!G:H,2,FALSE)</f>
        <v>2100 MATERIALES DE ADMINISTRACION, EMISION DE DOCUMENTOS Y ARTICULOS OFICIALES</v>
      </c>
      <c r="L664" s="142" t="str">
        <f>+VLOOKUP(O664,CATÁLOGO!J:K,2,FALSE)</f>
        <v>211 MATERIALES, UTILES Y EQUIPOS MENORES DE OFICINA</v>
      </c>
      <c r="M664" s="143">
        <f t="shared" si="39"/>
        <v>2000000</v>
      </c>
      <c r="N664" s="170">
        <v>2000000</v>
      </c>
      <c r="O664">
        <v>211</v>
      </c>
      <c r="P664" s="5">
        <v>2</v>
      </c>
      <c r="Q664" s="4" t="str">
        <f t="shared" si="38"/>
        <v>21</v>
      </c>
      <c r="S664" s="135"/>
      <c r="T664" s="171">
        <v>2000000.28</v>
      </c>
      <c r="U664" s="171">
        <f>+T664</f>
        <v>2000000.28</v>
      </c>
      <c r="V664">
        <v>6500000</v>
      </c>
    </row>
    <row r="665" spans="2:22" hidden="1">
      <c r="B665">
        <v>58</v>
      </c>
      <c r="C665">
        <v>99</v>
      </c>
      <c r="D665" s="136" t="s">
        <v>1384</v>
      </c>
      <c r="E665" s="136" t="s">
        <v>1167</v>
      </c>
      <c r="F665" s="136" t="s">
        <v>1167</v>
      </c>
      <c r="G665" s="136" t="s">
        <v>1174</v>
      </c>
      <c r="H665" s="136" t="s">
        <v>1214</v>
      </c>
      <c r="I665" s="136"/>
      <c r="J665" s="137" t="str">
        <f>+VLOOKUP(P665,CATÁLOGO!D:E,2)</f>
        <v>2000 MATERIALES Y SUMINISTROS</v>
      </c>
      <c r="K665" s="137" t="str">
        <f>+VLOOKUP(Q665,CATÁLOGO!G:H,2,FALSE)</f>
        <v>2100 MATERIALES DE ADMINISTRACION, EMISION DE DOCUMENTOS Y ARTICULOS OFICIALES</v>
      </c>
      <c r="L665" s="142" t="str">
        <f>+VLOOKUP(O665,CATÁLOGO!J:K,2,FALSE)</f>
        <v>212 MATERIALES Y UTILES DE IMPRESION Y REPRODUCCION</v>
      </c>
      <c r="M665" s="143">
        <f t="shared" si="39"/>
        <v>2000000</v>
      </c>
      <c r="N665" s="170">
        <v>2000000</v>
      </c>
      <c r="O665">
        <v>212</v>
      </c>
      <c r="P665" s="5">
        <v>2</v>
      </c>
      <c r="Q665" s="4" t="str">
        <f t="shared" si="38"/>
        <v>21</v>
      </c>
      <c r="S665" s="135"/>
      <c r="T665" s="171">
        <v>2000000</v>
      </c>
      <c r="U665" s="171">
        <f>+T665</f>
        <v>2000000</v>
      </c>
      <c r="V665">
        <v>700000</v>
      </c>
    </row>
    <row r="666" spans="2:22" hidden="1">
      <c r="B666">
        <v>37</v>
      </c>
      <c r="C666">
        <v>129</v>
      </c>
      <c r="D666" s="136" t="s">
        <v>1392</v>
      </c>
      <c r="E666" s="136" t="s">
        <v>1168</v>
      </c>
      <c r="F666" s="136" t="s">
        <v>1168</v>
      </c>
      <c r="G666" s="136" t="s">
        <v>1174</v>
      </c>
      <c r="H666" s="136" t="s">
        <v>1209</v>
      </c>
      <c r="I666" s="136"/>
      <c r="J666" s="137" t="str">
        <f>+VLOOKUP(P666,CATÁLOGO!D:E,2)</f>
        <v>2000 MATERIALES Y SUMINISTROS</v>
      </c>
      <c r="K666" s="137" t="str">
        <f>+VLOOKUP(Q666,CATÁLOGO!G:H,2,FALSE)</f>
        <v>2100 MATERIALES DE ADMINISTRACION, EMISION DE DOCUMENTOS Y ARTICULOS OFICIALES</v>
      </c>
      <c r="L666" s="142" t="str">
        <f>+VLOOKUP(O666,CATÁLOGO!J:K,2,FALSE)</f>
        <v>214 MATERIALES, UTILES Y EQUIPOS MENORES DE TECNOLOGIAS DE LA INFORMACION Y COMUNICACIONES</v>
      </c>
      <c r="M666" s="143">
        <f t="shared" si="39"/>
        <v>820000</v>
      </c>
      <c r="N666" s="170">
        <v>820000</v>
      </c>
      <c r="O666">
        <v>214</v>
      </c>
      <c r="P666" s="5">
        <v>2</v>
      </c>
      <c r="Q666" s="4" t="str">
        <f t="shared" si="38"/>
        <v>21</v>
      </c>
      <c r="S666" s="135"/>
      <c r="T666" s="171">
        <v>820000</v>
      </c>
      <c r="U666" s="171">
        <f t="shared" ref="U666:U688" si="43">+T666</f>
        <v>820000</v>
      </c>
      <c r="V666">
        <v>820000</v>
      </c>
    </row>
    <row r="667" spans="2:22" hidden="1">
      <c r="B667">
        <v>38</v>
      </c>
      <c r="C667">
        <v>130</v>
      </c>
      <c r="D667" s="136" t="s">
        <v>1392</v>
      </c>
      <c r="E667" s="136" t="s">
        <v>1168</v>
      </c>
      <c r="F667" s="136" t="s">
        <v>1168</v>
      </c>
      <c r="G667" s="136" t="s">
        <v>1174</v>
      </c>
      <c r="H667" s="136" t="s">
        <v>1209</v>
      </c>
      <c r="I667" s="136"/>
      <c r="J667" s="137" t="str">
        <f>+VLOOKUP(P667,CATÁLOGO!D:E,2)</f>
        <v>2000 MATERIALES Y SUMINISTROS</v>
      </c>
      <c r="K667" s="137" t="str">
        <f>+VLOOKUP(Q667,CATÁLOGO!G:H,2,FALSE)</f>
        <v>2100 MATERIALES DE ADMINISTRACION, EMISION DE DOCUMENTOS Y ARTICULOS OFICIALES</v>
      </c>
      <c r="L667" s="142" t="str">
        <f>+VLOOKUP(O667,CATÁLOGO!J:K,2,FALSE)</f>
        <v>215 MATERIAL IMPRESO E INFORMACION DIGITAL</v>
      </c>
      <c r="M667" s="143">
        <f t="shared" si="39"/>
        <v>6000000</v>
      </c>
      <c r="N667" s="170">
        <v>6000000</v>
      </c>
      <c r="O667">
        <v>215</v>
      </c>
      <c r="P667" s="5">
        <v>2</v>
      </c>
      <c r="Q667" s="4" t="str">
        <f t="shared" si="38"/>
        <v>21</v>
      </c>
      <c r="S667" s="135"/>
      <c r="T667" s="171">
        <v>6000000</v>
      </c>
      <c r="U667" s="171">
        <f t="shared" si="43"/>
        <v>6000000</v>
      </c>
      <c r="V667">
        <v>4500000</v>
      </c>
    </row>
    <row r="668" spans="2:22" hidden="1">
      <c r="B668">
        <v>59</v>
      </c>
      <c r="C668">
        <v>100</v>
      </c>
      <c r="D668" s="136" t="s">
        <v>1384</v>
      </c>
      <c r="E668" s="136" t="s">
        <v>1167</v>
      </c>
      <c r="F668" s="136" t="s">
        <v>1167</v>
      </c>
      <c r="G668" s="136" t="s">
        <v>1174</v>
      </c>
      <c r="H668" s="136" t="s">
        <v>1214</v>
      </c>
      <c r="I668" s="136"/>
      <c r="J668" s="137" t="str">
        <f>+VLOOKUP(P668,CATÁLOGO!D:E,2)</f>
        <v>2000 MATERIALES Y SUMINISTROS</v>
      </c>
      <c r="K668" s="137" t="str">
        <f>+VLOOKUP(Q668,CATÁLOGO!G:H,2,FALSE)</f>
        <v>2100 MATERIALES DE ADMINISTRACION, EMISION DE DOCUMENTOS Y ARTICULOS OFICIALES</v>
      </c>
      <c r="L668" s="142" t="str">
        <f>+VLOOKUP(O668,CATÁLOGO!J:K,2,FALSE)</f>
        <v>216 MATERIAL DE LIMPIEZA</v>
      </c>
      <c r="M668" s="143">
        <f t="shared" si="39"/>
        <v>3000000</v>
      </c>
      <c r="N668" s="170">
        <v>3000000</v>
      </c>
      <c r="O668">
        <v>216</v>
      </c>
      <c r="P668" s="5">
        <v>2</v>
      </c>
      <c r="Q668" s="4" t="str">
        <f t="shared" si="38"/>
        <v>21</v>
      </c>
      <c r="S668" s="135"/>
      <c r="T668" s="171">
        <v>3000000</v>
      </c>
      <c r="U668" s="171">
        <f t="shared" si="43"/>
        <v>3000000</v>
      </c>
      <c r="V668">
        <v>1500000</v>
      </c>
    </row>
    <row r="669" spans="2:22" hidden="1">
      <c r="B669">
        <v>24</v>
      </c>
      <c r="C669">
        <v>154</v>
      </c>
      <c r="D669" s="136" t="s">
        <v>1369</v>
      </c>
      <c r="E669" s="136" t="s">
        <v>1172</v>
      </c>
      <c r="F669" s="136" t="s">
        <v>1172</v>
      </c>
      <c r="G669" s="136" t="s">
        <v>1193</v>
      </c>
      <c r="H669" s="136" t="s">
        <v>1210</v>
      </c>
      <c r="I669" s="136"/>
      <c r="J669" s="137" t="str">
        <f>+VLOOKUP(P669,CATÁLOGO!D:E,2)</f>
        <v>2000 MATERIALES Y SUMINISTROS</v>
      </c>
      <c r="K669" s="137" t="str">
        <f>+VLOOKUP(Q669,CATÁLOGO!G:H,2,FALSE)</f>
        <v>2100 MATERIALES DE ADMINISTRACION, EMISION DE DOCUMENTOS Y ARTICULOS OFICIALES</v>
      </c>
      <c r="L669" s="142" t="str">
        <f>+VLOOKUP(O669,CATÁLOGO!J:K,2,FALSE)</f>
        <v>217 MATERIALES Y UTILES DE ENSEÑANZA</v>
      </c>
      <c r="M669" s="143">
        <f t="shared" si="39"/>
        <v>0</v>
      </c>
      <c r="N669" s="170">
        <v>0</v>
      </c>
      <c r="O669">
        <v>217</v>
      </c>
      <c r="P669" s="5">
        <v>2</v>
      </c>
      <c r="Q669" s="4" t="str">
        <f t="shared" si="38"/>
        <v>21</v>
      </c>
      <c r="S669" s="135"/>
      <c r="U669" s="171">
        <f t="shared" si="43"/>
        <v>0</v>
      </c>
      <c r="V669">
        <v>0</v>
      </c>
    </row>
    <row r="670" spans="2:22" hidden="1">
      <c r="B670">
        <v>93</v>
      </c>
      <c r="C670">
        <v>41</v>
      </c>
      <c r="D670" s="136" t="s">
        <v>1345</v>
      </c>
      <c r="E670" s="136" t="s">
        <v>1157</v>
      </c>
      <c r="F670" s="136" t="s">
        <v>1157</v>
      </c>
      <c r="G670" s="136" t="s">
        <v>1181</v>
      </c>
      <c r="H670" s="136" t="s">
        <v>1213</v>
      </c>
      <c r="I670" s="136"/>
      <c r="J670" s="137" t="str">
        <f>+VLOOKUP(P670,CATÁLOGO!D:E,2)</f>
        <v>2000 MATERIALES Y SUMINISTROS</v>
      </c>
      <c r="K670" s="137" t="str">
        <f>+VLOOKUP(Q670,CATÁLOGO!G:H,2,FALSE)</f>
        <v>2100 MATERIALES DE ADMINISTRACION, EMISION DE DOCUMENTOS Y ARTICULOS OFICIALES</v>
      </c>
      <c r="L670" s="142" t="str">
        <f>+VLOOKUP(O670,CATÁLOGO!J:K,2,FALSE)</f>
        <v>218 MATERIALES PARA EL REGISTRO E IDENTIFICACION DE BIENES Y PERSONAS</v>
      </c>
      <c r="M670" s="143">
        <f t="shared" si="39"/>
        <v>0</v>
      </c>
      <c r="N670" s="170">
        <v>0</v>
      </c>
      <c r="O670">
        <v>218</v>
      </c>
      <c r="P670" s="5">
        <v>2</v>
      </c>
      <c r="Q670" s="4" t="str">
        <f t="shared" si="38"/>
        <v>21</v>
      </c>
      <c r="S670" s="135"/>
      <c r="U670" s="171">
        <f t="shared" si="43"/>
        <v>0</v>
      </c>
      <c r="V670">
        <v>0</v>
      </c>
    </row>
    <row r="671" spans="2:22" hidden="1">
      <c r="B671">
        <v>60</v>
      </c>
      <c r="C671">
        <v>101</v>
      </c>
      <c r="D671" s="136" t="s">
        <v>1384</v>
      </c>
      <c r="E671" s="136" t="s">
        <v>1167</v>
      </c>
      <c r="F671" s="136" t="s">
        <v>1167</v>
      </c>
      <c r="G671" s="136" t="s">
        <v>1174</v>
      </c>
      <c r="H671" s="136" t="s">
        <v>1214</v>
      </c>
      <c r="I671" s="136"/>
      <c r="J671" s="137" t="str">
        <f>+VLOOKUP(P671,CATÁLOGO!D:E,2)</f>
        <v>2000 MATERIALES Y SUMINISTROS</v>
      </c>
      <c r="K671" s="137" t="str">
        <f>+VLOOKUP(Q671,CATÁLOGO!G:H,2,FALSE)</f>
        <v>2200 ALIMENTOS Y UTENSILIOS</v>
      </c>
      <c r="L671" s="142" t="str">
        <f>+VLOOKUP(O671,CATÁLOGO!J:K,2,FALSE)</f>
        <v>221 PRODUCTOS ALIMENTICIOS PARA PERSONAS</v>
      </c>
      <c r="M671" s="143">
        <f t="shared" si="39"/>
        <v>2000000</v>
      </c>
      <c r="N671" s="170">
        <v>2000000</v>
      </c>
      <c r="O671">
        <v>221</v>
      </c>
      <c r="P671" s="5">
        <v>2</v>
      </c>
      <c r="Q671" s="4" t="str">
        <f t="shared" si="38"/>
        <v>22</v>
      </c>
      <c r="S671" s="135"/>
      <c r="T671" s="171">
        <v>2000000</v>
      </c>
      <c r="U671" s="171">
        <f t="shared" si="43"/>
        <v>2000000</v>
      </c>
      <c r="V671">
        <v>800000</v>
      </c>
    </row>
    <row r="672" spans="2:22" hidden="1">
      <c r="B672">
        <v>106</v>
      </c>
      <c r="C672">
        <v>28</v>
      </c>
      <c r="D672" s="136" t="s">
        <v>1357</v>
      </c>
      <c r="E672" s="136" t="s">
        <v>1156</v>
      </c>
      <c r="F672" s="136" t="s">
        <v>1156</v>
      </c>
      <c r="G672" s="136" t="s">
        <v>1194</v>
      </c>
      <c r="H672" s="136" t="s">
        <v>1210</v>
      </c>
      <c r="I672" s="136"/>
      <c r="J672" s="137" t="str">
        <f>+VLOOKUP(P672,CATÁLOGO!D:E,2)</f>
        <v>2000 MATERIALES Y SUMINISTROS</v>
      </c>
      <c r="K672" s="137" t="str">
        <f>+VLOOKUP(Q672,CATÁLOGO!G:H,2,FALSE)</f>
        <v>2400 MATERIALES Y ARTICULOS DE CONSTRUCCION Y DE REPARACION</v>
      </c>
      <c r="L672" s="142" t="str">
        <f>+VLOOKUP(O672,CATÁLOGO!J:K,2,FALSE)</f>
        <v>241 PRODUCTOS MINERALES NO METALICOS</v>
      </c>
      <c r="M672" s="143">
        <f t="shared" si="39"/>
        <v>60000</v>
      </c>
      <c r="N672" s="170">
        <v>60000</v>
      </c>
      <c r="O672">
        <v>241</v>
      </c>
      <c r="P672" s="5">
        <v>2</v>
      </c>
      <c r="Q672" s="4" t="str">
        <f t="shared" si="38"/>
        <v>24</v>
      </c>
      <c r="S672" s="135"/>
      <c r="T672" s="171">
        <v>60000</v>
      </c>
      <c r="U672" s="171">
        <f t="shared" si="43"/>
        <v>60000</v>
      </c>
      <c r="V672">
        <v>100000</v>
      </c>
    </row>
    <row r="673" spans="2:22" hidden="1">
      <c r="B673">
        <v>107</v>
      </c>
      <c r="C673">
        <v>29</v>
      </c>
      <c r="D673" s="136" t="s">
        <v>1357</v>
      </c>
      <c r="E673" s="136" t="s">
        <v>1156</v>
      </c>
      <c r="F673" s="136" t="s">
        <v>1156</v>
      </c>
      <c r="G673" s="136" t="s">
        <v>1194</v>
      </c>
      <c r="H673" s="136" t="s">
        <v>1210</v>
      </c>
      <c r="I673" s="136"/>
      <c r="J673" s="137" t="str">
        <f>+VLOOKUP(P673,CATÁLOGO!D:E,2)</f>
        <v>2000 MATERIALES Y SUMINISTROS</v>
      </c>
      <c r="K673" s="137" t="str">
        <f>+VLOOKUP(Q673,CATÁLOGO!G:H,2,FALSE)</f>
        <v>2400 MATERIALES Y ARTICULOS DE CONSTRUCCION Y DE REPARACION</v>
      </c>
      <c r="L673" s="142" t="str">
        <f>+VLOOKUP(O673,CATÁLOGO!J:K,2,FALSE)</f>
        <v>242 CEMENTO Y PRODUCTOS DE CONCRETO</v>
      </c>
      <c r="M673" s="143">
        <f t="shared" si="39"/>
        <v>9000000</v>
      </c>
      <c r="N673" s="170">
        <v>9000000</v>
      </c>
      <c r="O673">
        <v>242</v>
      </c>
      <c r="P673" s="5">
        <v>2</v>
      </c>
      <c r="Q673" s="4" t="str">
        <f t="shared" si="38"/>
        <v>24</v>
      </c>
      <c r="S673" s="135"/>
      <c r="T673" s="171">
        <v>5000000</v>
      </c>
      <c r="U673" s="171">
        <f t="shared" si="43"/>
        <v>5000000</v>
      </c>
      <c r="V673">
        <v>3500000</v>
      </c>
    </row>
    <row r="674" spans="2:22" hidden="1">
      <c r="B674">
        <v>108</v>
      </c>
      <c r="C674">
        <v>30</v>
      </c>
      <c r="D674" s="136" t="s">
        <v>1357</v>
      </c>
      <c r="E674" s="136" t="s">
        <v>1156</v>
      </c>
      <c r="F674" s="136" t="s">
        <v>1156</v>
      </c>
      <c r="G674" s="136" t="s">
        <v>1194</v>
      </c>
      <c r="H674" s="136" t="s">
        <v>1210</v>
      </c>
      <c r="I674" s="136"/>
      <c r="J674" s="137" t="str">
        <f>+VLOOKUP(P674,CATÁLOGO!D:E,2)</f>
        <v>2000 MATERIALES Y SUMINISTROS</v>
      </c>
      <c r="K674" s="137" t="str">
        <f>+VLOOKUP(Q674,CATÁLOGO!G:H,2,FALSE)</f>
        <v>2400 MATERIALES Y ARTICULOS DE CONSTRUCCION Y DE REPARACION</v>
      </c>
      <c r="L674" s="142" t="str">
        <f>+VLOOKUP(O674,CATÁLOGO!J:K,2,FALSE)</f>
        <v>243 CAL, YESO Y PRODUCTOS DE YESO</v>
      </c>
      <c r="M674" s="143">
        <f t="shared" si="39"/>
        <v>200000</v>
      </c>
      <c r="N674" s="170">
        <v>200000</v>
      </c>
      <c r="O674">
        <v>243</v>
      </c>
      <c r="P674" s="5">
        <v>2</v>
      </c>
      <c r="Q674" s="4" t="str">
        <f t="shared" si="38"/>
        <v>24</v>
      </c>
      <c r="S674" s="135"/>
      <c r="T674" s="171">
        <v>100000</v>
      </c>
      <c r="U674" s="171">
        <f t="shared" si="43"/>
        <v>100000</v>
      </c>
      <c r="V674">
        <v>500000</v>
      </c>
    </row>
    <row r="675" spans="2:22" hidden="1">
      <c r="B675">
        <v>109</v>
      </c>
      <c r="C675">
        <v>31</v>
      </c>
      <c r="D675" s="136" t="s">
        <v>1357</v>
      </c>
      <c r="E675" s="136" t="s">
        <v>1156</v>
      </c>
      <c r="F675" s="136" t="s">
        <v>1156</v>
      </c>
      <c r="G675" s="136" t="s">
        <v>1194</v>
      </c>
      <c r="H675" s="136" t="s">
        <v>1210</v>
      </c>
      <c r="I675" s="136"/>
      <c r="J675" s="137" t="str">
        <f>+VLOOKUP(P675,CATÁLOGO!D:E,2)</f>
        <v>2000 MATERIALES Y SUMINISTROS</v>
      </c>
      <c r="K675" s="137" t="str">
        <f>+VLOOKUP(Q675,CATÁLOGO!G:H,2,FALSE)</f>
        <v>2400 MATERIALES Y ARTICULOS DE CONSTRUCCION Y DE REPARACION</v>
      </c>
      <c r="L675" s="142" t="str">
        <f>+VLOOKUP(O675,CATÁLOGO!J:K,2,FALSE)</f>
        <v>244 MADERA Y PRODUCTOS DE MADERA</v>
      </c>
      <c r="M675" s="143">
        <f t="shared" si="39"/>
        <v>50000</v>
      </c>
      <c r="N675" s="170">
        <v>50000</v>
      </c>
      <c r="O675">
        <v>244</v>
      </c>
      <c r="P675" s="5">
        <v>2</v>
      </c>
      <c r="Q675" s="4" t="str">
        <f t="shared" si="38"/>
        <v>24</v>
      </c>
      <c r="S675" s="135"/>
      <c r="T675" s="171">
        <v>50000</v>
      </c>
      <c r="U675" s="171">
        <f t="shared" si="43"/>
        <v>50000</v>
      </c>
      <c r="V675">
        <v>20000</v>
      </c>
    </row>
    <row r="676" spans="2:22" hidden="1">
      <c r="B676">
        <v>110</v>
      </c>
      <c r="C676">
        <v>32</v>
      </c>
      <c r="D676" s="136" t="s">
        <v>1357</v>
      </c>
      <c r="E676" s="136" t="s">
        <v>1156</v>
      </c>
      <c r="F676" s="136" t="s">
        <v>1156</v>
      </c>
      <c r="G676" s="136" t="s">
        <v>1194</v>
      </c>
      <c r="H676" s="136" t="s">
        <v>1210</v>
      </c>
      <c r="I676" s="136"/>
      <c r="J676" s="137" t="str">
        <f>+VLOOKUP(P676,CATÁLOGO!D:E,2)</f>
        <v>2000 MATERIALES Y SUMINISTROS</v>
      </c>
      <c r="K676" s="137" t="str">
        <f>+VLOOKUP(Q676,CATÁLOGO!G:H,2,FALSE)</f>
        <v>2400 MATERIALES Y ARTICULOS DE CONSTRUCCION Y DE REPARACION</v>
      </c>
      <c r="L676" s="142" t="str">
        <f>+VLOOKUP(O676,CATÁLOGO!J:K,2,FALSE)</f>
        <v>245 VIDRIO Y PRODUCTOS DE VIDRIO</v>
      </c>
      <c r="M676" s="143">
        <f t="shared" si="39"/>
        <v>9000000</v>
      </c>
      <c r="N676" s="170">
        <v>9000000</v>
      </c>
      <c r="O676">
        <v>245</v>
      </c>
      <c r="P676" s="5">
        <v>2</v>
      </c>
      <c r="Q676" s="4" t="str">
        <f t="shared" si="38"/>
        <v>24</v>
      </c>
      <c r="S676" s="135"/>
      <c r="T676" s="171">
        <v>30000</v>
      </c>
      <c r="U676" s="171">
        <f t="shared" si="43"/>
        <v>30000</v>
      </c>
      <c r="V676">
        <v>30000</v>
      </c>
    </row>
    <row r="677" spans="2:22" hidden="1">
      <c r="B677">
        <v>111</v>
      </c>
      <c r="C677">
        <v>33</v>
      </c>
      <c r="D677" s="136" t="s">
        <v>1357</v>
      </c>
      <c r="E677" s="136" t="s">
        <v>1156</v>
      </c>
      <c r="F677" s="136" t="s">
        <v>1156</v>
      </c>
      <c r="G677" s="136" t="s">
        <v>1194</v>
      </c>
      <c r="H677" s="136" t="s">
        <v>1210</v>
      </c>
      <c r="I677" s="136"/>
      <c r="J677" s="137" t="str">
        <f>+VLOOKUP(P677,CATÁLOGO!D:E,2)</f>
        <v>2000 MATERIALES Y SUMINISTROS</v>
      </c>
      <c r="K677" s="137" t="str">
        <f>+VLOOKUP(Q677,CATÁLOGO!G:H,2,FALSE)</f>
        <v>2400 MATERIALES Y ARTICULOS DE CONSTRUCCION Y DE REPARACION</v>
      </c>
      <c r="L677" s="142" t="str">
        <f>+VLOOKUP(O677,CATÁLOGO!J:K,2,FALSE)</f>
        <v>246 MATERIAL ELECTRICO Y ELECTRONICO</v>
      </c>
      <c r="M677" s="143">
        <f t="shared" si="39"/>
        <v>8000000</v>
      </c>
      <c r="N677" s="170">
        <v>8000000</v>
      </c>
      <c r="O677">
        <v>246</v>
      </c>
      <c r="P677" s="5">
        <v>2</v>
      </c>
      <c r="Q677" s="4" t="str">
        <f t="shared" si="38"/>
        <v>24</v>
      </c>
      <c r="S677" s="135"/>
      <c r="T677" s="171">
        <v>8000000</v>
      </c>
      <c r="U677" s="171">
        <f t="shared" si="43"/>
        <v>8000000</v>
      </c>
      <c r="V677">
        <v>8000000</v>
      </c>
    </row>
    <row r="678" spans="2:22" hidden="1">
      <c r="B678">
        <v>112</v>
      </c>
      <c r="C678">
        <v>34</v>
      </c>
      <c r="D678" s="136" t="s">
        <v>1357</v>
      </c>
      <c r="E678" s="136" t="s">
        <v>1156</v>
      </c>
      <c r="F678" s="136" t="s">
        <v>1156</v>
      </c>
      <c r="G678" s="136" t="s">
        <v>1194</v>
      </c>
      <c r="H678" s="136" t="s">
        <v>1210</v>
      </c>
      <c r="I678" s="136"/>
      <c r="J678" s="137" t="str">
        <f>+VLOOKUP(P678,CATÁLOGO!D:E,2)</f>
        <v>2000 MATERIALES Y SUMINISTROS</v>
      </c>
      <c r="K678" s="137" t="str">
        <f>+VLOOKUP(Q678,CATÁLOGO!G:H,2,FALSE)</f>
        <v>2400 MATERIALES Y ARTICULOS DE CONSTRUCCION Y DE REPARACION</v>
      </c>
      <c r="L678" s="142" t="str">
        <f>+VLOOKUP(O678,CATÁLOGO!J:K,2,FALSE)</f>
        <v>247 ARTICULOS METALICOS PARA LA CONSTRUCCION</v>
      </c>
      <c r="M678" s="143">
        <f t="shared" si="39"/>
        <v>6000000</v>
      </c>
      <c r="N678" s="170">
        <v>6000000</v>
      </c>
      <c r="O678">
        <v>247</v>
      </c>
      <c r="P678" s="5">
        <v>2</v>
      </c>
      <c r="Q678" s="4" t="str">
        <f t="shared" si="38"/>
        <v>24</v>
      </c>
      <c r="S678" s="135"/>
      <c r="T678" s="171">
        <v>6000000</v>
      </c>
      <c r="U678" s="171">
        <f t="shared" si="43"/>
        <v>6000000</v>
      </c>
      <c r="V678">
        <v>500000</v>
      </c>
    </row>
    <row r="679" spans="2:22" hidden="1">
      <c r="B679">
        <v>113</v>
      </c>
      <c r="C679">
        <v>35</v>
      </c>
      <c r="D679" s="136" t="s">
        <v>1357</v>
      </c>
      <c r="E679" s="136" t="s">
        <v>1156</v>
      </c>
      <c r="F679" s="136" t="s">
        <v>1156</v>
      </c>
      <c r="G679" s="136" t="s">
        <v>1194</v>
      </c>
      <c r="H679" s="136" t="s">
        <v>1210</v>
      </c>
      <c r="I679" s="136"/>
      <c r="J679" s="137" t="str">
        <f>+VLOOKUP(P679,CATÁLOGO!D:E,2)</f>
        <v>2000 MATERIALES Y SUMINISTROS</v>
      </c>
      <c r="K679" s="137" t="str">
        <f>+VLOOKUP(Q679,CATÁLOGO!G:H,2,FALSE)</f>
        <v>2400 MATERIALES Y ARTICULOS DE CONSTRUCCION Y DE REPARACION</v>
      </c>
      <c r="L679" s="142" t="str">
        <f>+VLOOKUP(O679,CATÁLOGO!J:K,2,FALSE)</f>
        <v>248 MATERIALES COMPLEMENTARIOS</v>
      </c>
      <c r="M679" s="143">
        <f t="shared" si="39"/>
        <v>250000</v>
      </c>
      <c r="N679" s="170">
        <v>250000</v>
      </c>
      <c r="O679">
        <v>248</v>
      </c>
      <c r="P679" s="5">
        <v>2</v>
      </c>
      <c r="Q679" s="4" t="str">
        <f t="shared" si="38"/>
        <v>24</v>
      </c>
      <c r="S679" s="135"/>
      <c r="T679" s="171">
        <v>250000</v>
      </c>
      <c r="U679" s="171">
        <f t="shared" si="43"/>
        <v>250000</v>
      </c>
      <c r="V679">
        <v>250000</v>
      </c>
    </row>
    <row r="680" spans="2:22" hidden="1">
      <c r="B680">
        <v>719</v>
      </c>
      <c r="D680" s="136" t="s">
        <v>1346</v>
      </c>
      <c r="E680" s="136"/>
      <c r="F680" s="136"/>
      <c r="G680" s="136" t="s">
        <v>1190</v>
      </c>
      <c r="H680" s="136" t="s">
        <v>1213</v>
      </c>
      <c r="I680" s="136"/>
      <c r="J680" s="137" t="str">
        <f>+VLOOKUP(P680,CATÁLOGO!D:E,2)</f>
        <v>2000 MATERIALES Y SUMINISTROS</v>
      </c>
      <c r="K680" s="137" t="str">
        <f>+VLOOKUP(Q680,CATÁLOGO!G:H,2,FALSE)</f>
        <v>2400 MATERIALES Y ARTICULOS DE CONSTRUCCION Y DE REPARACION</v>
      </c>
      <c r="L680" s="142" t="str">
        <f>+VLOOKUP(O680,CATÁLOGO!J:K,2,FALSE)</f>
        <v>249 OTROS MATERIALES Y ARTICULOS DE CONSTRUCCION Y REPARACION</v>
      </c>
      <c r="M680" s="143">
        <f t="shared" si="39"/>
        <v>13000000</v>
      </c>
      <c r="N680" s="170">
        <v>13000000</v>
      </c>
      <c r="O680">
        <v>249</v>
      </c>
      <c r="P680" s="5">
        <v>2</v>
      </c>
      <c r="Q680" s="4" t="str">
        <f t="shared" si="38"/>
        <v>24</v>
      </c>
      <c r="S680" s="135"/>
      <c r="T680" s="171">
        <v>6000000</v>
      </c>
      <c r="U680" s="171">
        <f t="shared" si="43"/>
        <v>6000000</v>
      </c>
      <c r="V680">
        <v>4000000</v>
      </c>
    </row>
    <row r="681" spans="2:22" hidden="1">
      <c r="B681">
        <v>2</v>
      </c>
      <c r="D681" s="136" t="s">
        <v>1358</v>
      </c>
      <c r="E681" s="136" t="s">
        <v>1164</v>
      </c>
      <c r="F681" s="136" t="s">
        <v>1164</v>
      </c>
      <c r="G681" s="136" t="s">
        <v>1194</v>
      </c>
      <c r="H681" s="136" t="s">
        <v>1210</v>
      </c>
      <c r="I681" s="136"/>
      <c r="J681" s="137" t="str">
        <f>+VLOOKUP(P681,CATÁLOGO!D:E,2)</f>
        <v>2000 MATERIALES Y SUMINISTROS</v>
      </c>
      <c r="K681" s="137" t="str">
        <f>+VLOOKUP(Q681,CATÁLOGO!G:H,2,FALSE)</f>
        <v>2500 PRODUCTOS QUIMICOS, FARMACEUTICOS Y DE LABORATORIO</v>
      </c>
      <c r="L681" s="142" t="str">
        <f>+VLOOKUP(O681,CATÁLOGO!J:K,2,FALSE)</f>
        <v>251 PRODUCTOS QUIMICOS BASICOS</v>
      </c>
      <c r="M681" s="143">
        <f t="shared" si="39"/>
        <v>1000000</v>
      </c>
      <c r="N681" s="170">
        <v>1000000</v>
      </c>
      <c r="O681">
        <v>251</v>
      </c>
      <c r="P681" s="5">
        <v>2</v>
      </c>
      <c r="Q681" s="4" t="str">
        <f t="shared" si="38"/>
        <v>25</v>
      </c>
      <c r="S681" s="135"/>
      <c r="T681" s="171">
        <v>600000</v>
      </c>
      <c r="U681" s="171">
        <f t="shared" si="43"/>
        <v>600000</v>
      </c>
      <c r="V681">
        <v>480000</v>
      </c>
    </row>
    <row r="682" spans="2:22" hidden="1">
      <c r="B682">
        <v>2</v>
      </c>
      <c r="D682" s="136" t="s">
        <v>1358</v>
      </c>
      <c r="E682" s="136" t="s">
        <v>1164</v>
      </c>
      <c r="F682" s="136" t="s">
        <v>1164</v>
      </c>
      <c r="G682" s="136" t="s">
        <v>1194</v>
      </c>
      <c r="H682" s="136" t="s">
        <v>1210</v>
      </c>
      <c r="I682" s="136"/>
      <c r="J682" s="137" t="str">
        <f>+VLOOKUP(P682,CATÁLOGO!D:E,2)</f>
        <v>2000 MATERIALES Y SUMINISTROS</v>
      </c>
      <c r="K682" s="137" t="str">
        <f>+VLOOKUP(Q682,CATÁLOGO!G:H,2,FALSE)</f>
        <v>5700 ACTIVOS BIOLOGICOS</v>
      </c>
      <c r="L682" s="142" t="str">
        <f>+VLOOKUP(O682,CATÁLOGO!J:K,2,FALSE)</f>
        <v>578 ÁRBOLES Y PLANTAS</v>
      </c>
      <c r="M682" s="143">
        <f t="shared" ref="M682" si="44">+N682</f>
        <v>1000000</v>
      </c>
      <c r="N682" s="170">
        <v>1000000</v>
      </c>
      <c r="O682">
        <v>578</v>
      </c>
      <c r="P682" s="5">
        <v>2</v>
      </c>
      <c r="Q682" s="4" t="str">
        <f t="shared" ref="Q682" si="45">+MID(O682,1,2)</f>
        <v>57</v>
      </c>
      <c r="S682" s="135"/>
      <c r="T682" s="171">
        <v>600000</v>
      </c>
      <c r="U682" s="171">
        <f t="shared" ref="U682" si="46">+T682</f>
        <v>600000</v>
      </c>
      <c r="V682">
        <v>480000</v>
      </c>
    </row>
    <row r="683" spans="2:22" hidden="1">
      <c r="B683">
        <v>3</v>
      </c>
      <c r="C683">
        <v>67</v>
      </c>
      <c r="D683" s="136" t="s">
        <v>1358</v>
      </c>
      <c r="E683" s="136" t="s">
        <v>1164</v>
      </c>
      <c r="F683" s="136" t="s">
        <v>1164</v>
      </c>
      <c r="G683" s="136" t="s">
        <v>1194</v>
      </c>
      <c r="H683" s="136" t="s">
        <v>1210</v>
      </c>
      <c r="I683" s="136"/>
      <c r="J683" s="137" t="str">
        <f>+VLOOKUP(P683,CATÁLOGO!D:E,2)</f>
        <v>2000 MATERIALES Y SUMINISTROS</v>
      </c>
      <c r="K683" s="137" t="str">
        <f>+VLOOKUP(Q683,CATÁLOGO!G:H,2,FALSE)</f>
        <v>2500 PRODUCTOS QUIMICOS, FARMACEUTICOS Y DE LABORATORIO</v>
      </c>
      <c r="L683" s="142" t="str">
        <f>+VLOOKUP(O683,CATÁLOGO!J:K,2,FALSE)</f>
        <v>252 FERTILIZANTES, PESTICIDAS Y OTROS AGROQUIMICOS</v>
      </c>
      <c r="M683" s="143">
        <f t="shared" si="39"/>
        <v>10000</v>
      </c>
      <c r="N683" s="170">
        <v>10000</v>
      </c>
      <c r="O683">
        <v>252</v>
      </c>
      <c r="P683" s="5">
        <v>2</v>
      </c>
      <c r="Q683" s="4" t="str">
        <f t="shared" si="38"/>
        <v>25</v>
      </c>
      <c r="S683" s="135"/>
      <c r="T683" s="171">
        <v>10000</v>
      </c>
      <c r="U683" s="171">
        <f t="shared" si="43"/>
        <v>10000</v>
      </c>
      <c r="V683">
        <v>10000</v>
      </c>
    </row>
    <row r="684" spans="2:22" hidden="1">
      <c r="B684">
        <v>100</v>
      </c>
      <c r="C684">
        <v>73</v>
      </c>
      <c r="D684" s="136" t="s">
        <v>1338</v>
      </c>
      <c r="E684" s="136" t="s">
        <v>1165</v>
      </c>
      <c r="F684" s="136" t="s">
        <v>1165</v>
      </c>
      <c r="G684" s="136" t="s">
        <v>1188</v>
      </c>
      <c r="H684" s="136" t="s">
        <v>1210</v>
      </c>
      <c r="I684" s="136"/>
      <c r="J684" s="137" t="str">
        <f>+VLOOKUP(P684,CATÁLOGO!D:E,2)</f>
        <v>2000 MATERIALES Y SUMINISTROS</v>
      </c>
      <c r="K684" s="137" t="str">
        <f>+VLOOKUP(Q684,CATÁLOGO!G:H,2,FALSE)</f>
        <v>2500 PRODUCTOS QUIMICOS, FARMACEUTICOS Y DE LABORATORIO</v>
      </c>
      <c r="L684" s="142" t="str">
        <f>+VLOOKUP(O684,CATÁLOGO!J:K,2,FALSE)</f>
        <v>253 MEDICINAS Y PRODUCTOS FARMACEUTICOS</v>
      </c>
      <c r="M684" s="143">
        <f t="shared" si="39"/>
        <v>6000000</v>
      </c>
      <c r="N684" s="170">
        <v>6000000</v>
      </c>
      <c r="O684">
        <v>253</v>
      </c>
      <c r="P684" s="5">
        <v>2</v>
      </c>
      <c r="Q684" s="4" t="str">
        <f t="shared" si="38"/>
        <v>25</v>
      </c>
      <c r="S684" s="135"/>
      <c r="T684" s="171">
        <v>5000000</v>
      </c>
      <c r="U684" s="171">
        <f t="shared" si="43"/>
        <v>5000000</v>
      </c>
      <c r="V684">
        <v>3500000</v>
      </c>
    </row>
    <row r="685" spans="2:22" hidden="1">
      <c r="B685">
        <v>101</v>
      </c>
      <c r="C685">
        <v>74</v>
      </c>
      <c r="D685" s="136" t="s">
        <v>1338</v>
      </c>
      <c r="E685" s="136" t="s">
        <v>1165</v>
      </c>
      <c r="F685" s="136" t="s">
        <v>1165</v>
      </c>
      <c r="G685" s="136" t="s">
        <v>1188</v>
      </c>
      <c r="H685" s="136" t="s">
        <v>1210</v>
      </c>
      <c r="I685" s="136"/>
      <c r="J685" s="137" t="str">
        <f>+VLOOKUP(P685,CATÁLOGO!D:E,2)</f>
        <v>2000 MATERIALES Y SUMINISTROS</v>
      </c>
      <c r="K685" s="137" t="str">
        <f>+VLOOKUP(Q685,CATÁLOGO!G:H,2,FALSE)</f>
        <v>2500 PRODUCTOS QUIMICOS, FARMACEUTICOS Y DE LABORATORIO</v>
      </c>
      <c r="L685" s="142" t="str">
        <f>+VLOOKUP(O685,CATÁLOGO!J:K,2,FALSE)</f>
        <v>254 MATERIALES, ACCESORIOS Y SUMINISTROS MEDICOS</v>
      </c>
      <c r="M685" s="143">
        <f t="shared" si="39"/>
        <v>4000000</v>
      </c>
      <c r="N685" s="170">
        <v>4000000</v>
      </c>
      <c r="O685">
        <v>254</v>
      </c>
      <c r="P685" s="5">
        <v>2</v>
      </c>
      <c r="Q685" s="4" t="str">
        <f t="shared" si="38"/>
        <v>25</v>
      </c>
      <c r="S685" s="135"/>
      <c r="T685" s="171">
        <v>2000000</v>
      </c>
      <c r="U685" s="171">
        <f t="shared" si="43"/>
        <v>2000000</v>
      </c>
      <c r="V685">
        <v>2000000</v>
      </c>
    </row>
    <row r="686" spans="2:22" hidden="1">
      <c r="B686">
        <v>102</v>
      </c>
      <c r="C686">
        <v>75</v>
      </c>
      <c r="D686" s="136" t="s">
        <v>1338</v>
      </c>
      <c r="E686" s="136" t="s">
        <v>1165</v>
      </c>
      <c r="F686" s="136" t="s">
        <v>1165</v>
      </c>
      <c r="G686" s="136" t="s">
        <v>1188</v>
      </c>
      <c r="H686" s="136" t="s">
        <v>1210</v>
      </c>
      <c r="I686" s="136"/>
      <c r="J686" s="137" t="str">
        <f>+VLOOKUP(P686,CATÁLOGO!D:E,2)</f>
        <v>2000 MATERIALES Y SUMINISTROS</v>
      </c>
      <c r="K686" s="137" t="str">
        <f>+VLOOKUP(Q686,CATÁLOGO!G:H,2,FALSE)</f>
        <v>2500 PRODUCTOS QUIMICOS, FARMACEUTICOS Y DE LABORATORIO</v>
      </c>
      <c r="L686" s="142" t="str">
        <f>+VLOOKUP(O686,CATÁLOGO!J:K,2,FALSE)</f>
        <v>255 MATERIALES, ACCESORIOS Y SUMINISTROS DE LABORATORIO</v>
      </c>
      <c r="M686" s="143">
        <f t="shared" si="39"/>
        <v>100000</v>
      </c>
      <c r="N686" s="170">
        <v>100000</v>
      </c>
      <c r="O686">
        <v>255</v>
      </c>
      <c r="P686" s="5">
        <v>2</v>
      </c>
      <c r="Q686" s="4" t="str">
        <f t="shared" si="38"/>
        <v>25</v>
      </c>
      <c r="S686" s="135"/>
      <c r="T686" s="171">
        <v>100000</v>
      </c>
      <c r="U686" s="171">
        <f t="shared" si="43"/>
        <v>100000</v>
      </c>
      <c r="V686">
        <v>40000</v>
      </c>
    </row>
    <row r="687" spans="2:22" hidden="1">
      <c r="B687">
        <v>4</v>
      </c>
      <c r="C687">
        <v>68</v>
      </c>
      <c r="D687" s="136" t="s">
        <v>1358</v>
      </c>
      <c r="E687" s="136" t="s">
        <v>1164</v>
      </c>
      <c r="F687" s="136" t="s">
        <v>1164</v>
      </c>
      <c r="G687" s="136" t="s">
        <v>1194</v>
      </c>
      <c r="H687" s="136" t="s">
        <v>1210</v>
      </c>
      <c r="I687" s="136"/>
      <c r="J687" s="137" t="str">
        <f>+VLOOKUP(P687,CATÁLOGO!D:E,2)</f>
        <v>2000 MATERIALES Y SUMINISTROS</v>
      </c>
      <c r="K687" s="137" t="str">
        <f>+VLOOKUP(Q687,CATÁLOGO!G:H,2,FALSE)</f>
        <v>2500 PRODUCTOS QUIMICOS, FARMACEUTICOS Y DE LABORATORIO</v>
      </c>
      <c r="L687" s="142" t="str">
        <f>+VLOOKUP(O687,CATÁLOGO!J:K,2,FALSE)</f>
        <v>256 FIBRAS SINTETICAS, HULES, PLASTICOS Y DERIVADOS</v>
      </c>
      <c r="M687" s="143">
        <f t="shared" si="39"/>
        <v>20000</v>
      </c>
      <c r="N687" s="170">
        <v>20000</v>
      </c>
      <c r="O687">
        <v>256</v>
      </c>
      <c r="P687" s="5">
        <v>2</v>
      </c>
      <c r="Q687" s="4" t="str">
        <f t="shared" si="38"/>
        <v>25</v>
      </c>
      <c r="S687" s="135"/>
      <c r="T687" s="171">
        <v>20000</v>
      </c>
      <c r="U687" s="171">
        <f t="shared" si="43"/>
        <v>20000</v>
      </c>
      <c r="V687">
        <v>10000</v>
      </c>
    </row>
    <row r="688" spans="2:22" hidden="1">
      <c r="B688">
        <v>45</v>
      </c>
      <c r="C688">
        <v>60</v>
      </c>
      <c r="D688" s="136" t="s">
        <v>1376</v>
      </c>
      <c r="E688" s="136" t="s">
        <v>1163</v>
      </c>
      <c r="F688" s="136" t="s">
        <v>1163</v>
      </c>
      <c r="G688" s="136" t="s">
        <v>1187</v>
      </c>
      <c r="H688" s="136" t="s">
        <v>1214</v>
      </c>
      <c r="I688" s="136"/>
      <c r="J688" s="137" t="str">
        <f>+VLOOKUP(P688,CATÁLOGO!D:E,2)</f>
        <v>2000 MATERIALES Y SUMINISTROS</v>
      </c>
      <c r="K688" s="137" t="str">
        <f>+VLOOKUP(Q688,CATÁLOGO!G:H,2,FALSE)</f>
        <v>2600 COMBUSTIBLES, LUBRICANTES Y ADITIVOS</v>
      </c>
      <c r="L688" s="142" t="str">
        <f>+VLOOKUP(O688,CATÁLOGO!J:K,2,FALSE)</f>
        <v>261 COMBUSTIBLES, LUBRICANTES Y ADITIVOS</v>
      </c>
      <c r="M688" s="143">
        <f t="shared" si="39"/>
        <v>46000000</v>
      </c>
      <c r="N688" s="170">
        <v>46000000</v>
      </c>
      <c r="O688">
        <v>261</v>
      </c>
      <c r="P688" s="5">
        <v>2</v>
      </c>
      <c r="Q688" s="4" t="str">
        <f t="shared" si="38"/>
        <v>26</v>
      </c>
      <c r="R688" s="144"/>
      <c r="S688" s="135"/>
      <c r="T688" s="171">
        <v>45000000</v>
      </c>
      <c r="U688" s="171">
        <f t="shared" si="43"/>
        <v>45000000</v>
      </c>
      <c r="V688">
        <v>43200000</v>
      </c>
    </row>
    <row r="689" spans="2:22" hidden="1">
      <c r="B689">
        <v>114</v>
      </c>
      <c r="C689">
        <v>36</v>
      </c>
      <c r="D689" s="136" t="s">
        <v>1357</v>
      </c>
      <c r="E689" s="136" t="s">
        <v>1156</v>
      </c>
      <c r="F689" s="136" t="s">
        <v>1156</v>
      </c>
      <c r="G689" s="136" t="s">
        <v>1194</v>
      </c>
      <c r="H689" s="136" t="s">
        <v>1210</v>
      </c>
      <c r="I689" s="136"/>
      <c r="J689" s="137" t="str">
        <f>+VLOOKUP(P689,CATÁLOGO!D:E,2)</f>
        <v>2000 MATERIALES Y SUMINISTROS</v>
      </c>
      <c r="K689" s="137" t="str">
        <f>+VLOOKUP(Q689,CATÁLOGO!G:H,2,FALSE)</f>
        <v>2700 VESTUARIO, BLANCOS, PRENDAS DE PROTECCION Y ARTICULOS DEPORTIVOS</v>
      </c>
      <c r="L689" s="142" t="str">
        <f>+VLOOKUP(O689,CATÁLOGO!J:K,2,FALSE)</f>
        <v>271 VESTUARIO Y UNIFORMES</v>
      </c>
      <c r="M689" s="143">
        <f t="shared" si="39"/>
        <v>462135.92233009706</v>
      </c>
      <c r="N689" s="170">
        <v>462135.92233009706</v>
      </c>
      <c r="O689">
        <v>271</v>
      </c>
      <c r="P689" s="5">
        <v>2</v>
      </c>
      <c r="Q689" s="4" t="str">
        <f t="shared" si="38"/>
        <v>27</v>
      </c>
      <c r="R689" s="135">
        <f>+SUM(M689:M690)</f>
        <v>1700000</v>
      </c>
      <c r="S689" s="135">
        <f>+M689/$R$689</f>
        <v>0.27184466019417475</v>
      </c>
      <c r="T689" s="171">
        <v>1700000</v>
      </c>
      <c r="U689" s="135">
        <f>+S689*$T$689</f>
        <v>462135.92233009706</v>
      </c>
      <c r="V689">
        <v>271844.66019417474</v>
      </c>
    </row>
    <row r="690" spans="2:22" hidden="1">
      <c r="B690">
        <v>95</v>
      </c>
      <c r="C690">
        <v>48</v>
      </c>
      <c r="D690" s="136" t="s">
        <v>1360</v>
      </c>
      <c r="E690" s="136" t="s">
        <v>1160</v>
      </c>
      <c r="F690" s="136" t="s">
        <v>1160</v>
      </c>
      <c r="G690" s="136" t="s">
        <v>1179</v>
      </c>
      <c r="H690" s="136" t="s">
        <v>1210</v>
      </c>
      <c r="I690" s="136"/>
      <c r="J690" s="137" t="str">
        <f>+VLOOKUP(P690,CATÁLOGO!D:E,2)</f>
        <v>2000 MATERIALES Y SUMINISTROS</v>
      </c>
      <c r="K690" s="137" t="str">
        <f>+VLOOKUP(Q690,CATÁLOGO!G:H,2,FALSE)</f>
        <v>2700 VESTUARIO, BLANCOS, PRENDAS DE PROTECCION Y ARTICULOS DEPORTIVOS</v>
      </c>
      <c r="L690" s="142" t="str">
        <f>+VLOOKUP(O690,CATÁLOGO!J:K,2,FALSE)</f>
        <v>271 VESTUARIO Y UNIFORMES</v>
      </c>
      <c r="M690" s="143">
        <f t="shared" si="39"/>
        <v>1237864.0776699029</v>
      </c>
      <c r="N690" s="170">
        <v>1237864.0776699029</v>
      </c>
      <c r="O690">
        <v>271</v>
      </c>
      <c r="P690" s="5">
        <v>2</v>
      </c>
      <c r="Q690" s="4" t="str">
        <f t="shared" si="38"/>
        <v>27</v>
      </c>
      <c r="R690" s="135"/>
      <c r="S690" s="135">
        <f>+M690/$R$689</f>
        <v>0.72815533980582525</v>
      </c>
      <c r="T690" s="135"/>
      <c r="U690" s="135">
        <f>+S690*$T$689</f>
        <v>1237864.0776699029</v>
      </c>
      <c r="V690">
        <v>728155.33980582526</v>
      </c>
    </row>
    <row r="691" spans="2:22" hidden="1">
      <c r="B691">
        <v>96</v>
      </c>
      <c r="C691">
        <v>49</v>
      </c>
      <c r="D691" s="136" t="s">
        <v>1360</v>
      </c>
      <c r="E691" s="136" t="s">
        <v>1160</v>
      </c>
      <c r="F691" s="136" t="s">
        <v>1160</v>
      </c>
      <c r="G691" s="136" t="s">
        <v>1179</v>
      </c>
      <c r="H691" s="136" t="s">
        <v>1210</v>
      </c>
      <c r="I691" s="136"/>
      <c r="J691" s="137" t="str">
        <f>+VLOOKUP(P691,CATÁLOGO!D:E,2)</f>
        <v>2000 MATERIALES Y SUMINISTROS</v>
      </c>
      <c r="K691" s="137" t="str">
        <f>+VLOOKUP(Q691,CATÁLOGO!G:H,2,FALSE)</f>
        <v>2700 VESTUARIO, BLANCOS, PRENDAS DE PROTECCION Y ARTICULOS DEPORTIVOS</v>
      </c>
      <c r="L691" s="142" t="str">
        <f>+VLOOKUP(O691,CATÁLOGO!J:K,2,FALSE)</f>
        <v>272 PRENDAS DE SEGURIDAD Y PROTECCION PERSONAL</v>
      </c>
      <c r="M691" s="143">
        <f t="shared" si="39"/>
        <v>1000000</v>
      </c>
      <c r="N691" s="170">
        <v>1000000</v>
      </c>
      <c r="O691">
        <v>272</v>
      </c>
      <c r="P691" s="5">
        <v>2</v>
      </c>
      <c r="Q691" s="4" t="str">
        <f t="shared" si="38"/>
        <v>27</v>
      </c>
      <c r="T691" s="171">
        <v>1000000</v>
      </c>
      <c r="U691" s="171">
        <f t="shared" ref="U691:U760" si="47">+T691</f>
        <v>1000000</v>
      </c>
      <c r="V691">
        <v>100000</v>
      </c>
    </row>
    <row r="692" spans="2:22" hidden="1">
      <c r="B692">
        <v>19</v>
      </c>
      <c r="C692">
        <v>152</v>
      </c>
      <c r="D692" s="136" t="s">
        <v>1347</v>
      </c>
      <c r="E692" s="136" t="s">
        <v>1171</v>
      </c>
      <c r="F692" s="136" t="s">
        <v>1171</v>
      </c>
      <c r="G692" s="136" t="s">
        <v>1185</v>
      </c>
      <c r="H692" s="136" t="s">
        <v>1210</v>
      </c>
      <c r="I692" s="136"/>
      <c r="J692" s="137" t="str">
        <f>+VLOOKUP(P692,CATÁLOGO!D:E,2)</f>
        <v>2000 MATERIALES Y SUMINISTROS</v>
      </c>
      <c r="K692" s="137" t="str">
        <f>+VLOOKUP(Q692,CATÁLOGO!G:H,2,FALSE)</f>
        <v>2700 VESTUARIO, BLANCOS, PRENDAS DE PROTECCION Y ARTICULOS DEPORTIVOS</v>
      </c>
      <c r="L692" s="142" t="str">
        <f>+VLOOKUP(O692,CATÁLOGO!J:K,2,FALSE)</f>
        <v>273 ARTICULOS DEPORTIVOS</v>
      </c>
      <c r="M692" s="143">
        <f t="shared" si="39"/>
        <v>1500000</v>
      </c>
      <c r="N692" s="170">
        <v>1500000</v>
      </c>
      <c r="O692">
        <v>273</v>
      </c>
      <c r="P692" s="5">
        <v>2</v>
      </c>
      <c r="Q692" s="4" t="str">
        <f t="shared" si="38"/>
        <v>27</v>
      </c>
      <c r="T692" s="171">
        <v>1500000</v>
      </c>
      <c r="U692" s="171">
        <f t="shared" si="47"/>
        <v>1500000</v>
      </c>
      <c r="V692">
        <v>1500000</v>
      </c>
    </row>
    <row r="693" spans="2:22" hidden="1">
      <c r="B693">
        <v>92</v>
      </c>
      <c r="C693">
        <v>46</v>
      </c>
      <c r="D693" s="136" t="s">
        <v>1342</v>
      </c>
      <c r="E693" s="136" t="s">
        <v>1159</v>
      </c>
      <c r="F693" s="136" t="s">
        <v>1159</v>
      </c>
      <c r="G693" s="136" t="s">
        <v>1194</v>
      </c>
      <c r="H693" s="136" t="s">
        <v>1213</v>
      </c>
      <c r="I693" s="136"/>
      <c r="J693" s="137" t="str">
        <f>+VLOOKUP(P693,CATÁLOGO!D:E,2)</f>
        <v>2000 MATERIALES Y SUMINISTROS</v>
      </c>
      <c r="K693" s="137" t="str">
        <f>+VLOOKUP(Q693,CATÁLOGO!G:H,2,FALSE)</f>
        <v>2700 VESTUARIO, BLANCOS, PRENDAS DE PROTECCION Y ARTICULOS DEPORTIVOS</v>
      </c>
      <c r="L693" s="142" t="str">
        <f>+VLOOKUP(O693,CATÁLOGO!J:K,2,FALSE)</f>
        <v>274 PRODUCTOS TEXTILES</v>
      </c>
      <c r="M693" s="143">
        <f t="shared" si="39"/>
        <v>20000</v>
      </c>
      <c r="N693" s="170">
        <v>20000</v>
      </c>
      <c r="O693">
        <v>274</v>
      </c>
      <c r="P693" s="5">
        <v>2</v>
      </c>
      <c r="Q693" s="4" t="str">
        <f t="shared" si="38"/>
        <v>27</v>
      </c>
      <c r="T693" s="171">
        <v>20000</v>
      </c>
      <c r="U693" s="171">
        <f t="shared" si="47"/>
        <v>20000</v>
      </c>
      <c r="V693">
        <v>20000</v>
      </c>
    </row>
    <row r="694" spans="2:22" hidden="1">
      <c r="B694">
        <v>97</v>
      </c>
      <c r="C694">
        <v>50</v>
      </c>
      <c r="D694" s="136" t="s">
        <v>1360</v>
      </c>
      <c r="E694" s="136" t="s">
        <v>1160</v>
      </c>
      <c r="F694" s="136" t="s">
        <v>1160</v>
      </c>
      <c r="G694" s="136" t="s">
        <v>1179</v>
      </c>
      <c r="H694" s="136" t="s">
        <v>1210</v>
      </c>
      <c r="I694" s="136"/>
      <c r="J694" s="137" t="str">
        <f>+VLOOKUP(P694,CATÁLOGO!D:E,2)</f>
        <v>2000 MATERIALES Y SUMINISTROS</v>
      </c>
      <c r="K694" s="137" t="str">
        <f>+VLOOKUP(Q694,CATÁLOGO!G:H,2,FALSE)</f>
        <v>2800 MATERIALES Y SUMINISTROS PARA SEGURIDAD</v>
      </c>
      <c r="L694" s="142" t="str">
        <f>+VLOOKUP(O694,CATÁLOGO!J:K,2,FALSE)</f>
        <v>281 SUSTANCIAS Y MATERIALES EXPLOSIVOS</v>
      </c>
      <c r="M694" s="143">
        <f t="shared" si="39"/>
        <v>0</v>
      </c>
      <c r="N694" s="170">
        <v>0</v>
      </c>
      <c r="O694">
        <v>281</v>
      </c>
      <c r="P694" s="5">
        <v>2</v>
      </c>
      <c r="Q694" s="4" t="str">
        <f t="shared" si="38"/>
        <v>28</v>
      </c>
      <c r="U694" s="171">
        <f t="shared" si="47"/>
        <v>0</v>
      </c>
      <c r="V694">
        <v>0</v>
      </c>
    </row>
    <row r="695" spans="2:22" hidden="1">
      <c r="D695" s="136" t="s">
        <v>1360</v>
      </c>
      <c r="E695" s="136"/>
      <c r="F695" s="136"/>
      <c r="G695" s="136" t="s">
        <v>1179</v>
      </c>
      <c r="H695" s="136" t="s">
        <v>1210</v>
      </c>
      <c r="I695" s="136"/>
      <c r="J695" s="137" t="str">
        <f>+VLOOKUP(P695,CATÁLOGO!D:E,2)</f>
        <v>2000 MATERIALES Y SUMINISTROS</v>
      </c>
      <c r="K695" s="137" t="str">
        <f>+VLOOKUP(Q695,CATÁLOGO!G:H,2,FALSE)</f>
        <v>2800 MATERIALES Y SUMINISTROS PARA SEGURIDAD</v>
      </c>
      <c r="L695" s="142" t="str">
        <f>+VLOOKUP(O695,CATÁLOGO!J:K,2,FALSE)</f>
        <v>283 PRENDAS DE PROTECCION PARA SEGURIDAD PUBLICA Y NACIONAL</v>
      </c>
      <c r="M695" s="143">
        <f t="shared" si="39"/>
        <v>2000000</v>
      </c>
      <c r="N695" s="170">
        <v>2000000</v>
      </c>
      <c r="O695">
        <v>283</v>
      </c>
      <c r="P695" s="5">
        <v>2</v>
      </c>
      <c r="Q695" s="4" t="str">
        <f t="shared" si="38"/>
        <v>28</v>
      </c>
      <c r="T695" s="171">
        <v>2000000</v>
      </c>
      <c r="U695" s="171">
        <f t="shared" si="47"/>
        <v>2000000</v>
      </c>
      <c r="V695">
        <v>1500000</v>
      </c>
    </row>
    <row r="696" spans="2:22" hidden="1">
      <c r="B696">
        <v>61</v>
      </c>
      <c r="C696">
        <v>102</v>
      </c>
      <c r="D696" s="136" t="s">
        <v>1384</v>
      </c>
      <c r="E696" s="136" t="s">
        <v>1167</v>
      </c>
      <c r="F696" s="136" t="s">
        <v>1167</v>
      </c>
      <c r="G696" s="136" t="s">
        <v>1174</v>
      </c>
      <c r="H696" s="136" t="s">
        <v>1214</v>
      </c>
      <c r="I696" s="136"/>
      <c r="J696" s="137" t="str">
        <f>+VLOOKUP(P696,CATÁLOGO!D:E,2)</f>
        <v>2000 MATERIALES Y SUMINISTROS</v>
      </c>
      <c r="K696" s="137" t="str">
        <f>+VLOOKUP(Q696,CATÁLOGO!G:H,2,FALSE)</f>
        <v>2900 HERRAMIENTAS, REFACCIONES Y ACCESORIOS MENORES</v>
      </c>
      <c r="L696" s="142" t="str">
        <f>+VLOOKUP(O696,CATÁLOGO!J:K,2,FALSE)</f>
        <v>291 HERRAMIENTAS MENORES</v>
      </c>
      <c r="M696" s="143">
        <f t="shared" si="39"/>
        <v>75000</v>
      </c>
      <c r="N696" s="170">
        <v>75000</v>
      </c>
      <c r="O696">
        <v>291</v>
      </c>
      <c r="P696" s="5">
        <v>2</v>
      </c>
      <c r="Q696" s="4" t="str">
        <f t="shared" si="38"/>
        <v>29</v>
      </c>
      <c r="T696" s="171">
        <v>75000</v>
      </c>
      <c r="U696" s="171">
        <f t="shared" si="47"/>
        <v>75000</v>
      </c>
      <c r="V696">
        <v>75000</v>
      </c>
    </row>
    <row r="697" spans="2:22" hidden="1">
      <c r="B697">
        <v>81</v>
      </c>
      <c r="C697">
        <v>137</v>
      </c>
      <c r="D697" s="136" t="s">
        <v>1343</v>
      </c>
      <c r="E697" s="136" t="s">
        <v>1169</v>
      </c>
      <c r="F697" s="136" t="s">
        <v>1169</v>
      </c>
      <c r="G697" s="136" t="s">
        <v>1187</v>
      </c>
      <c r="H697" s="136" t="s">
        <v>1209</v>
      </c>
      <c r="I697" s="136"/>
      <c r="J697" s="137" t="str">
        <f>+VLOOKUP(P697,CATÁLOGO!D:E,2)</f>
        <v>2000 MATERIALES Y SUMINISTROS</v>
      </c>
      <c r="K697" s="137" t="str">
        <f>+VLOOKUP(Q697,CATÁLOGO!G:H,2,FALSE)</f>
        <v>2900 HERRAMIENTAS, REFACCIONES Y ACCESORIOS MENORES</v>
      </c>
      <c r="L697" s="142" t="str">
        <f>+VLOOKUP(O697,CATÁLOGO!J:K,2,FALSE)</f>
        <v>292 REFACCIONES Y ACCESORIOS MENORES DE EDIFICIOS</v>
      </c>
      <c r="M697" s="143">
        <f t="shared" si="39"/>
        <v>15000</v>
      </c>
      <c r="N697" s="170">
        <v>15000</v>
      </c>
      <c r="O697">
        <v>292</v>
      </c>
      <c r="P697" s="5">
        <v>2</v>
      </c>
      <c r="Q697" s="4" t="str">
        <f t="shared" si="38"/>
        <v>29</v>
      </c>
      <c r="T697" s="171">
        <v>15000</v>
      </c>
      <c r="U697" s="171">
        <f t="shared" si="47"/>
        <v>15000</v>
      </c>
      <c r="V697">
        <v>15000</v>
      </c>
    </row>
    <row r="698" spans="2:22" hidden="1">
      <c r="B698">
        <v>62</v>
      </c>
      <c r="C698">
        <v>103</v>
      </c>
      <c r="D698" s="136" t="s">
        <v>1384</v>
      </c>
      <c r="E698" s="136" t="s">
        <v>1167</v>
      </c>
      <c r="F698" s="136" t="s">
        <v>1167</v>
      </c>
      <c r="G698" s="136" t="s">
        <v>1174</v>
      </c>
      <c r="H698" s="136" t="s">
        <v>1214</v>
      </c>
      <c r="I698" s="136"/>
      <c r="J698" s="137" t="str">
        <f>+VLOOKUP(P698,CATÁLOGO!D:E,2)</f>
        <v>2000 MATERIALES Y SUMINISTROS</v>
      </c>
      <c r="K698" s="137" t="str">
        <f>+VLOOKUP(Q698,CATÁLOGO!G:H,2,FALSE)</f>
        <v>2900 HERRAMIENTAS, REFACCIONES Y ACCESORIOS MENORES</v>
      </c>
      <c r="L698" s="142" t="str">
        <f>+VLOOKUP(O698,CATÁLOGO!J:K,2,FALSE)</f>
        <v>293 REFACCIONES Y ACCESORIOS MENORES DE MOBILIARIO Y EQUIPO DE ADMINISTRACION, EDUCACIONAL Y RECREATIVO</v>
      </c>
      <c r="M698" s="143">
        <f t="shared" si="39"/>
        <v>10000</v>
      </c>
      <c r="N698" s="170">
        <v>10000</v>
      </c>
      <c r="O698">
        <v>293</v>
      </c>
      <c r="P698" s="5">
        <v>2</v>
      </c>
      <c r="Q698" s="4" t="str">
        <f t="shared" si="38"/>
        <v>29</v>
      </c>
      <c r="T698" s="171">
        <v>10000</v>
      </c>
      <c r="U698" s="171">
        <f t="shared" si="47"/>
        <v>10000</v>
      </c>
      <c r="V698">
        <v>10000</v>
      </c>
    </row>
    <row r="699" spans="2:22" hidden="1">
      <c r="B699">
        <v>39</v>
      </c>
      <c r="C699">
        <v>131</v>
      </c>
      <c r="D699" s="136" t="s">
        <v>1392</v>
      </c>
      <c r="E699" s="136" t="s">
        <v>1168</v>
      </c>
      <c r="F699" s="136" t="s">
        <v>1168</v>
      </c>
      <c r="G699" s="136" t="s">
        <v>1174</v>
      </c>
      <c r="H699" s="136" t="s">
        <v>1209</v>
      </c>
      <c r="I699" s="136"/>
      <c r="J699" s="137" t="str">
        <f>+VLOOKUP(P699,CATÁLOGO!D:E,2)</f>
        <v>2000 MATERIALES Y SUMINISTROS</v>
      </c>
      <c r="K699" s="137" t="str">
        <f>+VLOOKUP(Q699,CATÁLOGO!G:H,2,FALSE)</f>
        <v>2900 HERRAMIENTAS, REFACCIONES Y ACCESORIOS MENORES</v>
      </c>
      <c r="L699" s="142" t="str">
        <f>+VLOOKUP(O699,CATÁLOGO!J:K,2,FALSE)</f>
        <v>294 REFACCIONES Y ACCESORIOS MENORES DE EQUIPO DE COMPUTO Y TECNOLOGIAS DE LA INFORMACION</v>
      </c>
      <c r="M699" s="143">
        <f t="shared" si="39"/>
        <v>30000</v>
      </c>
      <c r="N699" s="170">
        <v>30000</v>
      </c>
      <c r="O699">
        <v>294</v>
      </c>
      <c r="P699" s="5">
        <v>2</v>
      </c>
      <c r="Q699" s="4" t="str">
        <f t="shared" si="38"/>
        <v>29</v>
      </c>
      <c r="T699" s="171">
        <v>30000</v>
      </c>
      <c r="U699" s="171">
        <f t="shared" si="47"/>
        <v>30000</v>
      </c>
      <c r="V699">
        <v>30000</v>
      </c>
    </row>
    <row r="700" spans="2:22" hidden="1">
      <c r="B700">
        <v>103</v>
      </c>
      <c r="C700">
        <v>78</v>
      </c>
      <c r="D700" s="136" t="s">
        <v>1338</v>
      </c>
      <c r="E700" s="136" t="s">
        <v>1165</v>
      </c>
      <c r="F700" s="136" t="s">
        <v>1165</v>
      </c>
      <c r="G700" s="136" t="s">
        <v>1188</v>
      </c>
      <c r="H700" s="136" t="s">
        <v>1210</v>
      </c>
      <c r="I700" s="136"/>
      <c r="J700" s="137" t="str">
        <f>+VLOOKUP(P700,CATÁLOGO!D:E,2)</f>
        <v>2000 MATERIALES Y SUMINISTROS</v>
      </c>
      <c r="K700" s="137" t="str">
        <f>+VLOOKUP(Q700,CATÁLOGO!G:H,2,FALSE)</f>
        <v>2900 HERRAMIENTAS, REFACCIONES Y ACCESORIOS MENORES</v>
      </c>
      <c r="L700" s="142" t="str">
        <f>+VLOOKUP(O700,CATÁLOGO!J:K,2,FALSE)</f>
        <v>295 REFACCIONES Y ACCESORIOS MENORES DE EQUIPO E INSTRUMENTAL MEDICO Y DE LABORATORIO</v>
      </c>
      <c r="M700" s="143">
        <f t="shared" si="39"/>
        <v>10000</v>
      </c>
      <c r="N700" s="170">
        <v>10000</v>
      </c>
      <c r="O700">
        <v>295</v>
      </c>
      <c r="P700" s="5">
        <v>2</v>
      </c>
      <c r="Q700" s="4" t="str">
        <f t="shared" si="38"/>
        <v>29</v>
      </c>
      <c r="T700" s="171">
        <v>10000</v>
      </c>
      <c r="U700" s="171">
        <f t="shared" si="47"/>
        <v>10000</v>
      </c>
      <c r="V700">
        <v>10000</v>
      </c>
    </row>
    <row r="701" spans="2:22" hidden="1">
      <c r="B701">
        <v>46</v>
      </c>
      <c r="C701">
        <v>61</v>
      </c>
      <c r="D701" s="136" t="s">
        <v>1376</v>
      </c>
      <c r="E701" s="136" t="s">
        <v>1163</v>
      </c>
      <c r="F701" s="136" t="s">
        <v>1163</v>
      </c>
      <c r="G701" s="136" t="s">
        <v>1187</v>
      </c>
      <c r="H701" s="136" t="s">
        <v>1214</v>
      </c>
      <c r="I701" s="136"/>
      <c r="J701" s="137" t="str">
        <f>+VLOOKUP(P701,CATÁLOGO!D:E,2)</f>
        <v>2000 MATERIALES Y SUMINISTROS</v>
      </c>
      <c r="K701" s="137" t="str">
        <f>+VLOOKUP(Q701,CATÁLOGO!G:H,2,FALSE)</f>
        <v>2900 HERRAMIENTAS, REFACCIONES Y ACCESORIOS MENORES</v>
      </c>
      <c r="L701" s="142" t="str">
        <f>+VLOOKUP(O701,CATÁLOGO!J:K,2,FALSE)</f>
        <v>296 REFACCIONES Y ACCESORIOS MENORES DE EQUIPO DE TRANSPORTE</v>
      </c>
      <c r="M701" s="143">
        <f t="shared" si="39"/>
        <v>5500000</v>
      </c>
      <c r="N701" s="170">
        <v>5500000</v>
      </c>
      <c r="O701">
        <v>296</v>
      </c>
      <c r="P701" s="5">
        <v>2</v>
      </c>
      <c r="Q701" s="4" t="str">
        <f t="shared" si="38"/>
        <v>29</v>
      </c>
      <c r="T701" s="171">
        <v>4000000</v>
      </c>
      <c r="U701" s="171">
        <f t="shared" si="47"/>
        <v>4000000</v>
      </c>
      <c r="V701">
        <v>2500000</v>
      </c>
    </row>
    <row r="702" spans="2:22" hidden="1">
      <c r="B702">
        <v>720</v>
      </c>
      <c r="D702" s="136" t="s">
        <v>1360</v>
      </c>
      <c r="E702" s="136"/>
      <c r="F702" s="136"/>
      <c r="G702" s="136" t="s">
        <v>1179</v>
      </c>
      <c r="H702" s="136" t="s">
        <v>1210</v>
      </c>
      <c r="I702" s="136" t="s">
        <v>1409</v>
      </c>
      <c r="J702" s="137" t="str">
        <f>+VLOOKUP(P702,CATÁLOGO!D:E,2)</f>
        <v>2000 MATERIALES Y SUMINISTROS</v>
      </c>
      <c r="K702" s="137" t="str">
        <f>+VLOOKUP(Q702,CATÁLOGO!G:H,2,FALSE)</f>
        <v>2900 HERRAMIENTAS, REFACCIONES Y ACCESORIOS MENORES</v>
      </c>
      <c r="L702" s="142" t="str">
        <f>+VLOOKUP(O702,CATÁLOGO!J:K,2,FALSE)</f>
        <v>297 REFACCIONES Y ACCESORIOS MENORES DE EQUIPO DE DEFENSA Y SEGURIDAD</v>
      </c>
      <c r="M702" s="143">
        <f t="shared" si="39"/>
        <v>4500000</v>
      </c>
      <c r="N702" s="170">
        <v>4500000</v>
      </c>
      <c r="O702">
        <v>297</v>
      </c>
      <c r="P702" s="5">
        <v>2</v>
      </c>
      <c r="Q702" s="4" t="str">
        <f t="shared" si="38"/>
        <v>29</v>
      </c>
      <c r="T702" s="171">
        <v>3500000</v>
      </c>
      <c r="U702" s="171">
        <f t="shared" si="47"/>
        <v>3500000</v>
      </c>
      <c r="V702">
        <v>2000000</v>
      </c>
    </row>
    <row r="703" spans="2:22" hidden="1">
      <c r="B703">
        <v>115</v>
      </c>
      <c r="C703">
        <v>37</v>
      </c>
      <c r="D703" s="136" t="s">
        <v>1357</v>
      </c>
      <c r="E703" s="136" t="s">
        <v>1156</v>
      </c>
      <c r="F703" s="136" t="s">
        <v>1156</v>
      </c>
      <c r="G703" s="136" t="s">
        <v>1194</v>
      </c>
      <c r="H703" s="136" t="s">
        <v>1210</v>
      </c>
      <c r="I703" s="136"/>
      <c r="J703" s="137" t="str">
        <f>+VLOOKUP(P703,CATÁLOGO!D:E,2)</f>
        <v>2000 MATERIALES Y SUMINISTROS</v>
      </c>
      <c r="K703" s="137" t="str">
        <f>+VLOOKUP(Q703,CATÁLOGO!G:H,2,FALSE)</f>
        <v>2900 HERRAMIENTAS, REFACCIONES Y ACCESORIOS MENORES</v>
      </c>
      <c r="L703" s="142" t="str">
        <f>+VLOOKUP(O703,CATÁLOGO!J:K,2,FALSE)</f>
        <v>298 REFACCIONES Y ACCESORIOS MENORES DE MAQUINARIA Y OTROS EQUIPOS</v>
      </c>
      <c r="M703" s="143">
        <f t="shared" si="39"/>
        <v>1000000</v>
      </c>
      <c r="N703" s="170">
        <v>1000000</v>
      </c>
      <c r="O703">
        <v>298</v>
      </c>
      <c r="P703" s="5">
        <v>2</v>
      </c>
      <c r="Q703" s="4" t="str">
        <f t="shared" si="38"/>
        <v>29</v>
      </c>
      <c r="T703" s="171">
        <v>380000</v>
      </c>
      <c r="U703" s="171">
        <f t="shared" si="47"/>
        <v>380000</v>
      </c>
      <c r="V703">
        <v>380000</v>
      </c>
    </row>
    <row r="704" spans="2:22" hidden="1">
      <c r="B704">
        <v>82</v>
      </c>
      <c r="C704">
        <v>138</v>
      </c>
      <c r="D704" s="136" t="s">
        <v>1343</v>
      </c>
      <c r="E704" s="136" t="s">
        <v>1169</v>
      </c>
      <c r="F704" s="136" t="s">
        <v>1169</v>
      </c>
      <c r="G704" s="136" t="s">
        <v>1187</v>
      </c>
      <c r="H704" s="136" t="s">
        <v>1209</v>
      </c>
      <c r="I704" s="136"/>
      <c r="J704" s="137" t="str">
        <f>+VLOOKUP(P704,CATÁLOGO!D:E,2)</f>
        <v>2000 MATERIALES Y SUMINISTROS</v>
      </c>
      <c r="K704" s="137" t="str">
        <f>+VLOOKUP(Q704,CATÁLOGO!G:H,2,FALSE)</f>
        <v>2900 HERRAMIENTAS, REFACCIONES Y ACCESORIOS MENORES</v>
      </c>
      <c r="L704" s="142" t="str">
        <f>+VLOOKUP(O704,CATÁLOGO!J:K,2,FALSE)</f>
        <v>299 REFACCIONES Y ACCESORIOS MENORES OTROS BIENES MUEBLES</v>
      </c>
      <c r="M704" s="143">
        <f t="shared" si="39"/>
        <v>70000</v>
      </c>
      <c r="N704" s="170">
        <v>70000</v>
      </c>
      <c r="O704">
        <v>299</v>
      </c>
      <c r="P704" s="5">
        <v>2</v>
      </c>
      <c r="Q704" s="4" t="str">
        <f t="shared" ref="Q704:Q770" si="48">+MID(O704,1,2)</f>
        <v>29</v>
      </c>
      <c r="T704" s="171">
        <v>70000</v>
      </c>
      <c r="U704" s="171">
        <f t="shared" si="47"/>
        <v>70000</v>
      </c>
      <c r="V704">
        <v>70000</v>
      </c>
    </row>
    <row r="705" spans="2:22" hidden="1">
      <c r="B705">
        <v>1</v>
      </c>
      <c r="C705">
        <v>57</v>
      </c>
      <c r="D705" s="136" t="s">
        <v>1375</v>
      </c>
      <c r="E705" s="136" t="s">
        <v>1162</v>
      </c>
      <c r="F705" s="136" t="s">
        <v>1162</v>
      </c>
      <c r="G705" s="136" t="s">
        <v>1191</v>
      </c>
      <c r="H705" s="136" t="s">
        <v>1210</v>
      </c>
      <c r="I705" s="136"/>
      <c r="J705" s="137" t="str">
        <f>+VLOOKUP(P705,CATÁLOGO!D:E,2)</f>
        <v>3000 SERVICIOS GENERALES</v>
      </c>
      <c r="K705" s="137" t="str">
        <f>+VLOOKUP(Q705,CATÁLOGO!G:H,2,FALSE)</f>
        <v>3100 SERVICIOS BASICOS</v>
      </c>
      <c r="L705" s="142" t="str">
        <f>+VLOOKUP(O705,CATÁLOGO!J:K,2,FALSE)</f>
        <v>311 ENERGIA ELECTRICA</v>
      </c>
      <c r="M705" s="143">
        <f t="shared" ref="M705:M771" si="49">+N705</f>
        <v>66400000</v>
      </c>
      <c r="N705" s="170">
        <v>66400000</v>
      </c>
      <c r="O705">
        <v>311</v>
      </c>
      <c r="P705" s="5">
        <v>3</v>
      </c>
      <c r="Q705" s="4" t="str">
        <f t="shared" si="48"/>
        <v>31</v>
      </c>
      <c r="T705" s="171">
        <v>66400000</v>
      </c>
      <c r="U705" s="171">
        <f t="shared" si="47"/>
        <v>66400000</v>
      </c>
      <c r="V705">
        <v>55000000</v>
      </c>
    </row>
    <row r="706" spans="2:22" hidden="1">
      <c r="B706">
        <v>63</v>
      </c>
      <c r="C706">
        <v>104</v>
      </c>
      <c r="D706" s="136" t="s">
        <v>1384</v>
      </c>
      <c r="E706" s="136" t="s">
        <v>1167</v>
      </c>
      <c r="F706" s="136" t="s">
        <v>1167</v>
      </c>
      <c r="G706" s="136" t="s">
        <v>1174</v>
      </c>
      <c r="H706" s="136" t="s">
        <v>1214</v>
      </c>
      <c r="I706" s="136"/>
      <c r="J706" s="137" t="str">
        <f>+VLOOKUP(P706,CATÁLOGO!D:E,2)</f>
        <v>3000 SERVICIOS GENERALES</v>
      </c>
      <c r="K706" s="137" t="str">
        <f>+VLOOKUP(Q706,CATÁLOGO!G:H,2,FALSE)</f>
        <v>3100 SERVICIOS BASICOS</v>
      </c>
      <c r="L706" s="142" t="str">
        <f>+VLOOKUP(O706,CATÁLOGO!J:K,2,FALSE)</f>
        <v>312 GAS</v>
      </c>
      <c r="M706" s="143">
        <f t="shared" si="49"/>
        <v>12850</v>
      </c>
      <c r="N706" s="170">
        <v>12850</v>
      </c>
      <c r="O706">
        <v>312</v>
      </c>
      <c r="P706" s="5">
        <v>3</v>
      </c>
      <c r="Q706" s="4" t="str">
        <f t="shared" si="48"/>
        <v>31</v>
      </c>
      <c r="T706" s="171">
        <v>12850</v>
      </c>
      <c r="U706" s="171">
        <f t="shared" si="47"/>
        <v>12850</v>
      </c>
      <c r="V706">
        <v>12850</v>
      </c>
    </row>
    <row r="707" spans="2:22" hidden="1">
      <c r="B707">
        <v>64</v>
      </c>
      <c r="C707">
        <v>105</v>
      </c>
      <c r="D707" s="136" t="s">
        <v>1384</v>
      </c>
      <c r="E707" s="136" t="s">
        <v>1167</v>
      </c>
      <c r="F707" s="136" t="s">
        <v>1167</v>
      </c>
      <c r="G707" s="136" t="s">
        <v>1174</v>
      </c>
      <c r="H707" s="136" t="s">
        <v>1214</v>
      </c>
      <c r="I707" s="136"/>
      <c r="J707" s="137" t="str">
        <f>+VLOOKUP(P707,CATÁLOGO!D:E,2)</f>
        <v>3000 SERVICIOS GENERALES</v>
      </c>
      <c r="K707" s="137" t="str">
        <f>+VLOOKUP(Q707,CATÁLOGO!G:H,2,FALSE)</f>
        <v>3100 SERVICIOS BASICOS</v>
      </c>
      <c r="L707" s="142" t="str">
        <f>+VLOOKUP(O707,CATÁLOGO!J:K,2,FALSE)</f>
        <v>313 AGUA</v>
      </c>
      <c r="M707" s="143">
        <f t="shared" si="49"/>
        <v>33996</v>
      </c>
      <c r="N707" s="170">
        <v>33996</v>
      </c>
      <c r="O707">
        <v>313</v>
      </c>
      <c r="P707" s="5">
        <v>3</v>
      </c>
      <c r="Q707" s="4" t="str">
        <f t="shared" si="48"/>
        <v>31</v>
      </c>
      <c r="T707" s="171">
        <v>33996</v>
      </c>
      <c r="U707" s="171">
        <f t="shared" si="47"/>
        <v>33996</v>
      </c>
      <c r="V707">
        <v>33996</v>
      </c>
    </row>
    <row r="708" spans="2:22" hidden="1">
      <c r="B708">
        <v>65</v>
      </c>
      <c r="C708">
        <v>106</v>
      </c>
      <c r="D708" s="136" t="s">
        <v>1384</v>
      </c>
      <c r="E708" s="136" t="s">
        <v>1167</v>
      </c>
      <c r="F708" s="136" t="s">
        <v>1167</v>
      </c>
      <c r="G708" s="136" t="s">
        <v>1174</v>
      </c>
      <c r="H708" s="136" t="s">
        <v>1214</v>
      </c>
      <c r="I708" s="136"/>
      <c r="J708" s="137" t="str">
        <f>+VLOOKUP(P708,CATÁLOGO!D:E,2)</f>
        <v>3000 SERVICIOS GENERALES</v>
      </c>
      <c r="K708" s="137" t="str">
        <f>+VLOOKUP(Q708,CATÁLOGO!G:H,2,FALSE)</f>
        <v>3100 SERVICIOS BASICOS</v>
      </c>
      <c r="L708" s="142" t="str">
        <f>+VLOOKUP(O708,CATÁLOGO!J:K,2,FALSE)</f>
        <v>314 TELEFONIA TRADICIONAL</v>
      </c>
      <c r="M708" s="143">
        <f t="shared" si="49"/>
        <v>350000</v>
      </c>
      <c r="N708" s="170">
        <v>350000</v>
      </c>
      <c r="O708">
        <v>314</v>
      </c>
      <c r="P708" s="5">
        <v>3</v>
      </c>
      <c r="Q708" s="4" t="str">
        <f t="shared" si="48"/>
        <v>31</v>
      </c>
      <c r="T708" s="171">
        <v>500000</v>
      </c>
      <c r="U708" s="171">
        <f t="shared" si="47"/>
        <v>500000</v>
      </c>
      <c r="V708">
        <v>500000</v>
      </c>
    </row>
    <row r="709" spans="2:22" hidden="1">
      <c r="B709">
        <v>66</v>
      </c>
      <c r="C709">
        <v>107</v>
      </c>
      <c r="D709" s="136" t="s">
        <v>1384</v>
      </c>
      <c r="E709" s="136" t="s">
        <v>1167</v>
      </c>
      <c r="F709" s="136" t="s">
        <v>1167</v>
      </c>
      <c r="G709" s="136" t="s">
        <v>1174</v>
      </c>
      <c r="H709" s="136" t="s">
        <v>1214</v>
      </c>
      <c r="I709" s="136"/>
      <c r="J709" s="137" t="str">
        <f>+VLOOKUP(P709,CATÁLOGO!D:E,2)</f>
        <v>3000 SERVICIOS GENERALES</v>
      </c>
      <c r="K709" s="137" t="str">
        <f>+VLOOKUP(Q709,CATÁLOGO!G:H,2,FALSE)</f>
        <v>3100 SERVICIOS BASICOS</v>
      </c>
      <c r="L709" s="142" t="str">
        <f>+VLOOKUP(O709,CATÁLOGO!J:K,2,FALSE)</f>
        <v>315 TELEFONIA CELULAR</v>
      </c>
      <c r="M709" s="143">
        <f t="shared" si="49"/>
        <v>0</v>
      </c>
      <c r="N709" s="170">
        <v>0</v>
      </c>
      <c r="O709">
        <v>315</v>
      </c>
      <c r="P709" s="5">
        <v>3</v>
      </c>
      <c r="Q709" s="4" t="str">
        <f t="shared" si="48"/>
        <v>31</v>
      </c>
      <c r="U709" s="171">
        <f t="shared" si="47"/>
        <v>0</v>
      </c>
      <c r="V709">
        <v>0</v>
      </c>
    </row>
    <row r="710" spans="2:22" hidden="1">
      <c r="B710">
        <v>67</v>
      </c>
      <c r="C710">
        <v>108</v>
      </c>
      <c r="D710" s="136" t="s">
        <v>1384</v>
      </c>
      <c r="E710" s="136" t="s">
        <v>1167</v>
      </c>
      <c r="F710" s="136" t="s">
        <v>1167</v>
      </c>
      <c r="G710" s="136" t="s">
        <v>1174</v>
      </c>
      <c r="H710" s="136" t="s">
        <v>1214</v>
      </c>
      <c r="I710" s="136"/>
      <c r="J710" s="137" t="str">
        <f>+VLOOKUP(P710,CATÁLOGO!D:E,2)</f>
        <v>3000 SERVICIOS GENERALES</v>
      </c>
      <c r="K710" s="137" t="str">
        <f>+VLOOKUP(Q710,CATÁLOGO!G:H,2,FALSE)</f>
        <v>3100 SERVICIOS BASICOS</v>
      </c>
      <c r="L710" s="142" t="str">
        <f>+VLOOKUP(O710,CATÁLOGO!J:K,2,FALSE)</f>
        <v>317 SERVICIOS DE ACCESO DE INTERNET, REDES Y PROCESAMIENTO DE INFORMACION</v>
      </c>
      <c r="M710" s="143">
        <f t="shared" si="49"/>
        <v>1200000</v>
      </c>
      <c r="N710" s="170">
        <v>1200000</v>
      </c>
      <c r="O710">
        <v>317</v>
      </c>
      <c r="P710" s="5">
        <v>3</v>
      </c>
      <c r="Q710" s="4" t="str">
        <f t="shared" si="48"/>
        <v>31</v>
      </c>
      <c r="T710" s="171">
        <v>100000</v>
      </c>
      <c r="U710" s="171">
        <f t="shared" si="47"/>
        <v>100000</v>
      </c>
      <c r="V710">
        <v>1000000</v>
      </c>
    </row>
    <row r="711" spans="2:22" hidden="1">
      <c r="B711">
        <v>68</v>
      </c>
      <c r="C711">
        <v>109</v>
      </c>
      <c r="D711" s="136" t="s">
        <v>1384</v>
      </c>
      <c r="E711" s="136" t="s">
        <v>1167</v>
      </c>
      <c r="F711" s="136" t="s">
        <v>1167</v>
      </c>
      <c r="G711" s="136" t="s">
        <v>1174</v>
      </c>
      <c r="H711" s="136" t="s">
        <v>1214</v>
      </c>
      <c r="I711" s="136"/>
      <c r="J711" s="137" t="str">
        <f>+VLOOKUP(P711,CATÁLOGO!D:E,2)</f>
        <v>3000 SERVICIOS GENERALES</v>
      </c>
      <c r="K711" s="137" t="str">
        <f>+VLOOKUP(Q711,CATÁLOGO!G:H,2,FALSE)</f>
        <v>3100 SERVICIOS BASICOS</v>
      </c>
      <c r="L711" s="142" t="str">
        <f>+VLOOKUP(O711,CATÁLOGO!J:K,2,FALSE)</f>
        <v>318 SERVICIOS POSTALES Y TELEGRAFICOS</v>
      </c>
      <c r="M711" s="143">
        <f t="shared" si="49"/>
        <v>0</v>
      </c>
      <c r="N711" s="170">
        <v>0</v>
      </c>
      <c r="O711">
        <v>318</v>
      </c>
      <c r="P711" s="5">
        <v>3</v>
      </c>
      <c r="Q711" s="4" t="str">
        <f t="shared" si="48"/>
        <v>31</v>
      </c>
      <c r="U711" s="171">
        <f t="shared" si="47"/>
        <v>0</v>
      </c>
      <c r="V711">
        <v>0</v>
      </c>
    </row>
    <row r="712" spans="2:22" hidden="1">
      <c r="B712">
        <v>69</v>
      </c>
      <c r="C712">
        <v>110</v>
      </c>
      <c r="D712" s="136" t="s">
        <v>1384</v>
      </c>
      <c r="E712" s="136" t="s">
        <v>1167</v>
      </c>
      <c r="F712" s="136" t="s">
        <v>1167</v>
      </c>
      <c r="G712" s="136" t="s">
        <v>1174</v>
      </c>
      <c r="H712" s="136" t="s">
        <v>1214</v>
      </c>
      <c r="I712" s="136"/>
      <c r="J712" s="137" t="str">
        <f>+VLOOKUP(P712,CATÁLOGO!D:E,2)</f>
        <v>3000 SERVICIOS GENERALES</v>
      </c>
      <c r="K712" s="137" t="str">
        <f>+VLOOKUP(Q712,CATÁLOGO!G:H,2,FALSE)</f>
        <v>3200 SERVICIOS DE ARRENDAMIENTO</v>
      </c>
      <c r="L712" s="142" t="str">
        <f>+VLOOKUP(O712,CATÁLOGO!J:K,2,FALSE)</f>
        <v>322 ARRENDAMIENTO DE EDIFICIOS</v>
      </c>
      <c r="M712" s="143">
        <f t="shared" si="49"/>
        <v>1476000</v>
      </c>
      <c r="N712" s="170">
        <v>1476000</v>
      </c>
      <c r="O712">
        <v>322</v>
      </c>
      <c r="P712" s="5">
        <v>3</v>
      </c>
      <c r="Q712" s="4" t="str">
        <f t="shared" si="48"/>
        <v>32</v>
      </c>
      <c r="T712" s="171">
        <v>998400</v>
      </c>
      <c r="U712" s="171">
        <f t="shared" si="47"/>
        <v>998400</v>
      </c>
      <c r="V712">
        <v>998400</v>
      </c>
    </row>
    <row r="713" spans="2:22" hidden="1">
      <c r="B713">
        <v>69</v>
      </c>
      <c r="C713">
        <v>110</v>
      </c>
      <c r="D713" s="136" t="s">
        <v>1384</v>
      </c>
      <c r="E713" s="136" t="s">
        <v>1167</v>
      </c>
      <c r="F713" s="136" t="s">
        <v>1167</v>
      </c>
      <c r="G713" s="136" t="s">
        <v>1174</v>
      </c>
      <c r="H713" s="136" t="s">
        <v>1214</v>
      </c>
      <c r="I713" s="136"/>
      <c r="J713" s="137" t="str">
        <f>+VLOOKUP(P713,CATÁLOGO!D:E,2)</f>
        <v>3000 SERVICIOS GENERALES</v>
      </c>
      <c r="K713" s="137" t="str">
        <f>+VLOOKUP(Q713,CATÁLOGO!G:H,2,FALSE)</f>
        <v>3200 SERVICIOS DE ARRENDAMIENTO</v>
      </c>
      <c r="L713" s="142" t="str">
        <f>+VLOOKUP(O713,CATÁLOGO!J:K,2,FALSE)</f>
        <v>321 ARRENDAMIENTO DE TERRENOS</v>
      </c>
      <c r="M713" s="143">
        <f t="shared" ref="M713" si="50">+N713</f>
        <v>500000</v>
      </c>
      <c r="N713" s="170">
        <v>500000</v>
      </c>
      <c r="O713">
        <v>321</v>
      </c>
      <c r="P713" s="5">
        <v>3</v>
      </c>
      <c r="Q713" s="4" t="str">
        <f t="shared" ref="Q713" si="51">+MID(O713,1,2)</f>
        <v>32</v>
      </c>
      <c r="T713" s="171">
        <v>998400</v>
      </c>
      <c r="U713" s="171">
        <f t="shared" ref="U713" si="52">+T713</f>
        <v>998400</v>
      </c>
      <c r="V713">
        <v>998400</v>
      </c>
    </row>
    <row r="714" spans="2:22" hidden="1">
      <c r="B714">
        <v>40</v>
      </c>
      <c r="C714">
        <v>132</v>
      </c>
      <c r="D714" s="136" t="s">
        <v>1392</v>
      </c>
      <c r="E714" s="136" t="s">
        <v>1168</v>
      </c>
      <c r="F714" s="136" t="s">
        <v>1168</v>
      </c>
      <c r="G714" s="136" t="s">
        <v>1174</v>
      </c>
      <c r="H714" s="136" t="s">
        <v>1209</v>
      </c>
      <c r="I714" s="136"/>
      <c r="J714" s="137" t="str">
        <f>+VLOOKUP(P714,CATÁLOGO!D:E,2)</f>
        <v>3000 SERVICIOS GENERALES</v>
      </c>
      <c r="K714" s="137" t="str">
        <f>+VLOOKUP(Q714,CATÁLOGO!G:H,2,FALSE)</f>
        <v>3200 SERVICIOS DE ARRENDAMIENTO</v>
      </c>
      <c r="L714" s="142" t="str">
        <f>+VLOOKUP(O714,CATÁLOGO!J:K,2,FALSE)</f>
        <v>323 ARRENDAMIENTO DE MOBILIARIO Y EQUIPO DE ADMINISTRACION, EDUCACIONAL Y RECREATIVO</v>
      </c>
      <c r="M714" s="143">
        <f t="shared" si="49"/>
        <v>600000</v>
      </c>
      <c r="N714" s="170">
        <v>600000</v>
      </c>
      <c r="O714">
        <v>323</v>
      </c>
      <c r="P714" s="5">
        <v>3</v>
      </c>
      <c r="Q714" s="4" t="str">
        <f t="shared" si="48"/>
        <v>32</v>
      </c>
      <c r="T714" s="171">
        <v>600000</v>
      </c>
      <c r="U714" s="171">
        <f t="shared" si="47"/>
        <v>600000</v>
      </c>
      <c r="V714">
        <v>600000</v>
      </c>
    </row>
    <row r="715" spans="2:22" hidden="1">
      <c r="B715">
        <v>47</v>
      </c>
      <c r="C715">
        <v>62</v>
      </c>
      <c r="D715" s="136" t="s">
        <v>1376</v>
      </c>
      <c r="E715" s="136" t="s">
        <v>1163</v>
      </c>
      <c r="F715" s="136" t="s">
        <v>1163</v>
      </c>
      <c r="G715" s="136" t="s">
        <v>1187</v>
      </c>
      <c r="H715" s="136" t="s">
        <v>1214</v>
      </c>
      <c r="I715" s="136"/>
      <c r="J715" s="137" t="str">
        <f>+VLOOKUP(P715,CATÁLOGO!D:E,2)</f>
        <v>3000 SERVICIOS GENERALES</v>
      </c>
      <c r="K715" s="137" t="str">
        <f>+VLOOKUP(Q715,CATÁLOGO!G:H,2,FALSE)</f>
        <v>3200 SERVICIOS DE ARRENDAMIENTO</v>
      </c>
      <c r="L715" s="142" t="str">
        <f>+VLOOKUP(O715,CATÁLOGO!J:K,2,FALSE)</f>
        <v>325 ARRENDAMIENTO DE EQUIPO DE TRANSPORTE</v>
      </c>
      <c r="M715" s="143">
        <f t="shared" si="49"/>
        <v>1100000</v>
      </c>
      <c r="N715" s="170">
        <v>1100000</v>
      </c>
      <c r="O715">
        <v>325</v>
      </c>
      <c r="P715" s="5">
        <v>3</v>
      </c>
      <c r="Q715" s="4" t="str">
        <f t="shared" si="48"/>
        <v>32</v>
      </c>
      <c r="T715" s="171">
        <v>1100000</v>
      </c>
      <c r="U715" s="171">
        <f t="shared" si="47"/>
        <v>1100000</v>
      </c>
      <c r="V715">
        <v>100000</v>
      </c>
    </row>
    <row r="716" spans="2:22" hidden="1">
      <c r="B716">
        <v>116</v>
      </c>
      <c r="C716">
        <v>38</v>
      </c>
      <c r="D716" s="136" t="s">
        <v>1357</v>
      </c>
      <c r="E716" s="136" t="s">
        <v>1156</v>
      </c>
      <c r="F716" s="136" t="s">
        <v>1156</v>
      </c>
      <c r="G716" s="136" t="s">
        <v>1194</v>
      </c>
      <c r="H716" s="136" t="s">
        <v>1210</v>
      </c>
      <c r="I716" s="136"/>
      <c r="J716" s="137" t="str">
        <f>+VLOOKUP(P716,CATÁLOGO!D:E,2)</f>
        <v>3000 SERVICIOS GENERALES</v>
      </c>
      <c r="K716" s="137" t="str">
        <f>+VLOOKUP(Q716,CATÁLOGO!G:H,2,FALSE)</f>
        <v>3200 SERVICIOS DE ARRENDAMIENTO</v>
      </c>
      <c r="L716" s="142" t="str">
        <f>+VLOOKUP(O716,CATÁLOGO!J:K,2,FALSE)</f>
        <v>326 ARRENDAMIENTO DE MAQUINARIA, OTROS EQUIPOS Y HERRAMIENTAS</v>
      </c>
      <c r="M716" s="143">
        <f t="shared" si="49"/>
        <v>8064000</v>
      </c>
      <c r="N716" s="170">
        <v>8064000</v>
      </c>
      <c r="O716">
        <v>326</v>
      </c>
      <c r="P716" s="5">
        <v>3</v>
      </c>
      <c r="Q716" s="4" t="str">
        <f t="shared" si="48"/>
        <v>32</v>
      </c>
      <c r="T716" s="171">
        <v>8064000</v>
      </c>
      <c r="U716" s="171">
        <f t="shared" si="47"/>
        <v>8064000</v>
      </c>
      <c r="V716">
        <v>8064000</v>
      </c>
    </row>
    <row r="717" spans="2:22" hidden="1">
      <c r="B717">
        <v>27</v>
      </c>
      <c r="D717" s="136" t="s">
        <v>1348</v>
      </c>
      <c r="E717" s="136" t="s">
        <v>1166</v>
      </c>
      <c r="F717" s="136" t="s">
        <v>1166</v>
      </c>
      <c r="G717" s="136" t="s">
        <v>1195</v>
      </c>
      <c r="H717" s="136" t="s">
        <v>1214</v>
      </c>
      <c r="I717" s="136"/>
      <c r="J717" s="137" t="str">
        <f>+VLOOKUP(P717,CATÁLOGO!D:E,2)</f>
        <v>3000 SERVICIOS GENERALES</v>
      </c>
      <c r="K717" s="137" t="str">
        <f>+VLOOKUP(Q717,CATÁLOGO!G:H,2,FALSE)</f>
        <v>3200 SERVICIOS DE ARRENDAMIENTO</v>
      </c>
      <c r="L717" s="142" t="str">
        <f>+VLOOKUP(O717,CATÁLOGO!J:K,2,FALSE)</f>
        <v>328 ARRENDAMIENTO FINANCIERO</v>
      </c>
      <c r="M717" s="143">
        <f t="shared" si="49"/>
        <v>4000000</v>
      </c>
      <c r="N717" s="170">
        <v>4000000</v>
      </c>
      <c r="O717">
        <v>328</v>
      </c>
      <c r="P717" s="5">
        <v>3</v>
      </c>
      <c r="Q717" s="4" t="str">
        <f t="shared" si="48"/>
        <v>32</v>
      </c>
      <c r="U717" s="171">
        <f t="shared" si="47"/>
        <v>0</v>
      </c>
      <c r="V717">
        <v>0</v>
      </c>
    </row>
    <row r="718" spans="2:22" hidden="1">
      <c r="B718">
        <v>28</v>
      </c>
      <c r="C718">
        <v>83</v>
      </c>
      <c r="D718" s="136" t="s">
        <v>1348</v>
      </c>
      <c r="E718" s="136" t="s">
        <v>1166</v>
      </c>
      <c r="F718" s="136" t="s">
        <v>1166</v>
      </c>
      <c r="G718" s="136" t="s">
        <v>1195</v>
      </c>
      <c r="H718" s="136" t="s">
        <v>1214</v>
      </c>
      <c r="I718" s="136"/>
      <c r="J718" s="137" t="str">
        <f>+VLOOKUP(P718,CATÁLOGO!D:E,2)</f>
        <v>3000 SERVICIOS GENERALES</v>
      </c>
      <c r="K718" s="137" t="str">
        <f>+VLOOKUP(Q718,CATÁLOGO!G:H,2,FALSE)</f>
        <v>3300 SERVICIOS PROFESIONALES, CIENTIFICOS, TECNICOS Y OTROS SERVICIOS</v>
      </c>
      <c r="L718" s="142" t="str">
        <f>+VLOOKUP(O718,CATÁLOGO!J:K,2,FALSE)</f>
        <v>331 SERVICIOS LEGALES, DE CONTABILIDAD, AUDITORIA Y RELACIONADOS</v>
      </c>
      <c r="M718" s="143">
        <f t="shared" si="49"/>
        <v>1500000</v>
      </c>
      <c r="N718" s="170">
        <v>1500000</v>
      </c>
      <c r="O718">
        <v>331</v>
      </c>
      <c r="P718" s="5">
        <v>3</v>
      </c>
      <c r="Q718" s="4" t="str">
        <f t="shared" si="48"/>
        <v>33</v>
      </c>
      <c r="T718" s="171">
        <v>1200000</v>
      </c>
      <c r="U718" s="171">
        <f t="shared" si="47"/>
        <v>1200000</v>
      </c>
      <c r="V718">
        <v>5016000</v>
      </c>
    </row>
    <row r="719" spans="2:22" hidden="1">
      <c r="B719">
        <v>41</v>
      </c>
      <c r="C719">
        <v>133</v>
      </c>
      <c r="D719" s="136" t="s">
        <v>1392</v>
      </c>
      <c r="E719" s="136" t="s">
        <v>1168</v>
      </c>
      <c r="F719" s="136" t="s">
        <v>1168</v>
      </c>
      <c r="G719" s="136" t="s">
        <v>1174</v>
      </c>
      <c r="H719" s="136" t="s">
        <v>1209</v>
      </c>
      <c r="I719" s="136"/>
      <c r="J719" s="137" t="str">
        <f>+VLOOKUP(P719,CATÁLOGO!D:E,2)</f>
        <v>3000 SERVICIOS GENERALES</v>
      </c>
      <c r="K719" s="137" t="str">
        <f>+VLOOKUP(Q719,CATÁLOGO!G:H,2,FALSE)</f>
        <v>3300 SERVICIOS PROFESIONALES, CIENTIFICOS, TECNICOS Y OTROS SERVICIOS</v>
      </c>
      <c r="L719" s="142" t="str">
        <f>+VLOOKUP(O719,CATÁLOGO!J:K,2,FALSE)</f>
        <v>333 SERVICIOS DE CONSULTORIA ADMINISTRATIVA, PROCESOS, TECNICA Y EN TECNOLOGIAS DE LA INFORMACION</v>
      </c>
      <c r="M719" s="143">
        <f t="shared" si="49"/>
        <v>1500000</v>
      </c>
      <c r="N719" s="170">
        <v>1500000</v>
      </c>
      <c r="O719">
        <v>333</v>
      </c>
      <c r="P719" s="5">
        <v>3</v>
      </c>
      <c r="Q719" s="4" t="str">
        <f t="shared" si="48"/>
        <v>33</v>
      </c>
      <c r="T719" s="171">
        <v>200000</v>
      </c>
      <c r="U719" s="171">
        <f t="shared" si="47"/>
        <v>200000</v>
      </c>
      <c r="V719">
        <v>125008</v>
      </c>
    </row>
    <row r="720" spans="2:22" hidden="1">
      <c r="B720">
        <v>98</v>
      </c>
      <c r="C720">
        <v>51</v>
      </c>
      <c r="D720" s="136" t="s">
        <v>1360</v>
      </c>
      <c r="E720" s="136" t="s">
        <v>1160</v>
      </c>
      <c r="F720" s="136" t="s">
        <v>1160</v>
      </c>
      <c r="G720" s="136" t="s">
        <v>1179</v>
      </c>
      <c r="H720" s="136" t="s">
        <v>1210</v>
      </c>
      <c r="I720" s="136"/>
      <c r="J720" s="137" t="str">
        <f>+VLOOKUP(P720,CATÁLOGO!D:E,2)</f>
        <v>3000 SERVICIOS GENERALES</v>
      </c>
      <c r="K720" s="137" t="str">
        <f>+VLOOKUP(Q720,CATÁLOGO!G:H,2,FALSE)</f>
        <v>3300 SERVICIOS PROFESIONALES, CIENTIFICOS, TECNICOS Y OTROS SERVICIOS</v>
      </c>
      <c r="L720" s="142" t="str">
        <f>+VLOOKUP(O720,CATÁLOGO!J:K,2,FALSE)</f>
        <v>334 SERVICIOS DE CAPACITACION</v>
      </c>
      <c r="M720" s="143">
        <f t="shared" si="49"/>
        <v>500000</v>
      </c>
      <c r="N720" s="170">
        <v>500000</v>
      </c>
      <c r="O720">
        <v>334</v>
      </c>
      <c r="P720" s="5">
        <v>3</v>
      </c>
      <c r="Q720" s="4" t="str">
        <f t="shared" si="48"/>
        <v>33</v>
      </c>
      <c r="T720" s="171">
        <v>1000000</v>
      </c>
      <c r="U720" s="171">
        <f t="shared" si="47"/>
        <v>1000000</v>
      </c>
      <c r="V720">
        <v>1000000</v>
      </c>
    </row>
    <row r="721" spans="2:22" hidden="1">
      <c r="B721">
        <v>8</v>
      </c>
      <c r="C721">
        <v>9</v>
      </c>
      <c r="D721" s="136" t="s">
        <v>1349</v>
      </c>
      <c r="E721" s="136" t="s">
        <v>1153</v>
      </c>
      <c r="F721" s="136" t="s">
        <v>1153</v>
      </c>
      <c r="G721" s="136" t="s">
        <v>1178</v>
      </c>
      <c r="H721" s="136" t="s">
        <v>1211</v>
      </c>
      <c r="I721" s="136"/>
      <c r="J721" s="137" t="str">
        <f>+VLOOKUP(P721,CATÁLOGO!D:E,2)</f>
        <v>3000 SERVICIOS GENERALES</v>
      </c>
      <c r="K721" s="137" t="str">
        <f>+VLOOKUP(Q721,CATÁLOGO!G:H,2,FALSE)</f>
        <v>3300 SERVICIOS PROFESIONALES, CIENTIFICOS, TECNICOS Y OTROS SERVICIOS</v>
      </c>
      <c r="L721" s="142" t="str">
        <f>+VLOOKUP(O721,CATÁLOGO!J:K,2,FALSE)</f>
        <v>336 SERVICIOS DE APOYO ADMINISTRATIVO, TRADUCCION, FOTOCOPIADO E IMPRESION</v>
      </c>
      <c r="M721" s="143">
        <f t="shared" si="49"/>
        <v>0</v>
      </c>
      <c r="N721" s="170">
        <v>0</v>
      </c>
      <c r="O721">
        <v>336</v>
      </c>
      <c r="P721" s="5">
        <v>3</v>
      </c>
      <c r="Q721" s="4" t="str">
        <f t="shared" si="48"/>
        <v>33</v>
      </c>
      <c r="U721" s="171">
        <f t="shared" si="47"/>
        <v>0</v>
      </c>
      <c r="V721">
        <v>100000</v>
      </c>
    </row>
    <row r="722" spans="2:22" hidden="1">
      <c r="B722">
        <v>29</v>
      </c>
      <c r="C722">
        <v>84</v>
      </c>
      <c r="D722" s="136" t="s">
        <v>1348</v>
      </c>
      <c r="E722" s="136" t="s">
        <v>1166</v>
      </c>
      <c r="F722" s="136" t="s">
        <v>1166</v>
      </c>
      <c r="G722" s="136" t="s">
        <v>1195</v>
      </c>
      <c r="H722" s="136" t="s">
        <v>1214</v>
      </c>
      <c r="I722" s="136"/>
      <c r="J722" s="137" t="str">
        <f>+VLOOKUP(P722,CATÁLOGO!D:E,2)</f>
        <v>3000 SERVICIOS GENERALES</v>
      </c>
      <c r="K722" s="137" t="str">
        <f>+VLOOKUP(Q722,CATÁLOGO!G:H,2,FALSE)</f>
        <v>3400 SERVICIOS FINANCIEROS, BANCARIOS Y COMERCIALES</v>
      </c>
      <c r="L722" s="142" t="str">
        <f>+VLOOKUP(O722,CATÁLOGO!J:K,2,FALSE)</f>
        <v>341 SERVICIOS FINANCIEROS Y BANCARIOS</v>
      </c>
      <c r="M722" s="143">
        <f t="shared" si="49"/>
        <v>75000</v>
      </c>
      <c r="N722" s="170">
        <v>75000</v>
      </c>
      <c r="O722">
        <v>341</v>
      </c>
      <c r="P722" s="5">
        <v>3</v>
      </c>
      <c r="Q722" s="4" t="str">
        <f t="shared" si="48"/>
        <v>34</v>
      </c>
      <c r="T722" s="171">
        <v>75000</v>
      </c>
      <c r="U722" s="171">
        <f t="shared" si="47"/>
        <v>75000</v>
      </c>
      <c r="V722">
        <v>75000</v>
      </c>
    </row>
    <row r="723" spans="2:22" hidden="1">
      <c r="B723">
        <v>30</v>
      </c>
      <c r="C723">
        <v>85</v>
      </c>
      <c r="D723" s="136" t="s">
        <v>1348</v>
      </c>
      <c r="E723" s="136" t="s">
        <v>1166</v>
      </c>
      <c r="F723" s="136" t="s">
        <v>1166</v>
      </c>
      <c r="G723" s="136" t="s">
        <v>1195</v>
      </c>
      <c r="H723" s="136" t="s">
        <v>1214</v>
      </c>
      <c r="I723" s="136"/>
      <c r="J723" s="137" t="str">
        <f>+VLOOKUP(P723,CATÁLOGO!D:E,2)</f>
        <v>3000 SERVICIOS GENERALES</v>
      </c>
      <c r="K723" s="137" t="str">
        <f>+VLOOKUP(Q723,CATÁLOGO!G:H,2,FALSE)</f>
        <v>3400 SERVICIOS FINANCIEROS, BANCARIOS Y COMERCIALES</v>
      </c>
      <c r="L723" s="142" t="str">
        <f>+VLOOKUP(O723,CATÁLOGO!J:K,2,FALSE)</f>
        <v>342 SERVICIOS DE COBRANZA, INVESTIGACION CREDITICIA Y SIMILAR</v>
      </c>
      <c r="M723" s="143">
        <f t="shared" si="49"/>
        <v>150000</v>
      </c>
      <c r="N723" s="170">
        <v>150000</v>
      </c>
      <c r="O723">
        <v>342</v>
      </c>
      <c r="P723" s="5">
        <v>3</v>
      </c>
      <c r="Q723" s="4" t="str">
        <f t="shared" si="48"/>
        <v>34</v>
      </c>
      <c r="T723" s="171">
        <v>350000</v>
      </c>
      <c r="U723" s="171">
        <f t="shared" si="47"/>
        <v>350000</v>
      </c>
      <c r="V723">
        <v>350000</v>
      </c>
    </row>
    <row r="724" spans="2:22" hidden="1">
      <c r="B724">
        <v>31</v>
      </c>
      <c r="C724">
        <v>86</v>
      </c>
      <c r="D724" s="136" t="s">
        <v>1348</v>
      </c>
      <c r="E724" s="136" t="s">
        <v>1166</v>
      </c>
      <c r="F724" s="136" t="s">
        <v>1166</v>
      </c>
      <c r="G724" s="136" t="s">
        <v>1195</v>
      </c>
      <c r="H724" s="136" t="s">
        <v>1214</v>
      </c>
      <c r="I724" s="136"/>
      <c r="J724" s="137" t="str">
        <f>+VLOOKUP(P724,CATÁLOGO!D:E,2)</f>
        <v>3000 SERVICIOS GENERALES</v>
      </c>
      <c r="K724" s="137" t="str">
        <f>+VLOOKUP(Q724,CATÁLOGO!G:H,2,FALSE)</f>
        <v>3400 SERVICIOS FINANCIEROS, BANCARIOS Y COMERCIALES</v>
      </c>
      <c r="L724" s="142" t="str">
        <f>+VLOOKUP(O724,CATÁLOGO!J:K,2,FALSE)</f>
        <v>344 SEGUROS DE RESPONSABILIDAD PATRIMONIAL Y FIANZAS</v>
      </c>
      <c r="M724" s="143">
        <f t="shared" si="49"/>
        <v>100000</v>
      </c>
      <c r="N724" s="170">
        <v>100000</v>
      </c>
      <c r="O724">
        <v>344</v>
      </c>
      <c r="P724" s="5">
        <v>3</v>
      </c>
      <c r="Q724" s="4" t="str">
        <f t="shared" si="48"/>
        <v>34</v>
      </c>
      <c r="T724" s="171">
        <v>100000</v>
      </c>
      <c r="U724" s="171">
        <f t="shared" si="47"/>
        <v>100000</v>
      </c>
      <c r="V724">
        <v>100000</v>
      </c>
    </row>
    <row r="725" spans="2:22" hidden="1">
      <c r="B725">
        <v>32</v>
      </c>
      <c r="D725" s="136" t="s">
        <v>1348</v>
      </c>
      <c r="E725" s="136" t="s">
        <v>1166</v>
      </c>
      <c r="F725" s="136" t="s">
        <v>1166</v>
      </c>
      <c r="G725" s="136" t="s">
        <v>1195</v>
      </c>
      <c r="H725" s="136" t="s">
        <v>1214</v>
      </c>
      <c r="I725" s="136"/>
      <c r="J725" s="137" t="str">
        <f>+VLOOKUP(P725,CATÁLOGO!D:E,2)</f>
        <v>3000 SERVICIOS GENERALES</v>
      </c>
      <c r="K725" s="137" t="str">
        <f>+VLOOKUP(Q725,CATÁLOGO!G:H,2,FALSE)</f>
        <v>3400 SERVICIOS FINANCIEROS, BANCARIOS Y COMERCIALES</v>
      </c>
      <c r="L725" s="142" t="str">
        <f>+VLOOKUP(O725,CATÁLOGO!J:K,2,FALSE)</f>
        <v>345 SEGURO DE BIENES PATRIMONIALES</v>
      </c>
      <c r="M725" s="143">
        <f t="shared" si="49"/>
        <v>1500000</v>
      </c>
      <c r="N725" s="170">
        <v>1500000</v>
      </c>
      <c r="O725">
        <v>345</v>
      </c>
      <c r="P725" s="5">
        <v>3</v>
      </c>
      <c r="Q725" s="4" t="str">
        <f t="shared" si="48"/>
        <v>34</v>
      </c>
      <c r="T725" s="171">
        <v>1600000</v>
      </c>
      <c r="U725" s="171">
        <f t="shared" si="47"/>
        <v>1600000</v>
      </c>
      <c r="V725">
        <v>700000</v>
      </c>
    </row>
    <row r="726" spans="2:22" hidden="1">
      <c r="B726">
        <v>20</v>
      </c>
      <c r="D726" s="136" t="s">
        <v>1367</v>
      </c>
      <c r="E726" s="136" t="s">
        <v>1173</v>
      </c>
      <c r="F726" s="136" t="s">
        <v>1173</v>
      </c>
      <c r="G726" s="136" t="s">
        <v>1189</v>
      </c>
      <c r="H726" s="136" t="s">
        <v>1210</v>
      </c>
      <c r="I726" s="136"/>
      <c r="J726" s="137" t="str">
        <f>+VLOOKUP(P726,CATÁLOGO!D:E,2)</f>
        <v>3000 SERVICIOS GENERALES</v>
      </c>
      <c r="K726" s="137" t="str">
        <f>+VLOOKUP(Q726,CATÁLOGO!G:H,2,FALSE)</f>
        <v>3400 SERVICIOS FINANCIEROS, BANCARIOS Y COMERCIALES</v>
      </c>
      <c r="L726" s="142" t="str">
        <f>+VLOOKUP(O726,CATÁLOGO!J:K,2,FALSE)</f>
        <v>346 ALMACENAJE, ENVASE Y EMBALAJE</v>
      </c>
      <c r="M726" s="143">
        <f t="shared" si="49"/>
        <v>0</v>
      </c>
      <c r="N726" s="170">
        <v>0</v>
      </c>
      <c r="O726">
        <v>346</v>
      </c>
      <c r="P726" s="5">
        <v>3</v>
      </c>
      <c r="Q726" s="4" t="str">
        <f t="shared" si="48"/>
        <v>34</v>
      </c>
      <c r="U726" s="171">
        <f t="shared" si="47"/>
        <v>0</v>
      </c>
      <c r="V726">
        <v>0</v>
      </c>
    </row>
    <row r="727" spans="2:22" hidden="1">
      <c r="B727">
        <v>83</v>
      </c>
      <c r="C727">
        <v>139</v>
      </c>
      <c r="D727" s="136" t="s">
        <v>1343</v>
      </c>
      <c r="E727" s="136" t="s">
        <v>1169</v>
      </c>
      <c r="F727" s="136" t="s">
        <v>1169</v>
      </c>
      <c r="G727" s="136" t="s">
        <v>1187</v>
      </c>
      <c r="H727" s="136" t="s">
        <v>1209</v>
      </c>
      <c r="I727" s="136"/>
      <c r="J727" s="137" t="str">
        <f>+VLOOKUP(P727,CATÁLOGO!D:E,2)</f>
        <v>3000 SERVICIOS GENERALES</v>
      </c>
      <c r="K727" s="137" t="str">
        <f>+VLOOKUP(Q727,CATÁLOGO!G:H,2,FALSE)</f>
        <v>3500 SERVICIOS DE INSTALACION, REPARACION, MANTENIMIENTO Y CONSERVACION</v>
      </c>
      <c r="L727" s="142" t="str">
        <f>+VLOOKUP(O727,CATÁLOGO!J:K,2,FALSE)</f>
        <v>351 CONSERVACION Y MANTENIMIENTO MENOR DE INMUEBLES</v>
      </c>
      <c r="M727" s="143">
        <f t="shared" si="49"/>
        <v>1000000</v>
      </c>
      <c r="N727" s="170">
        <v>1000000</v>
      </c>
      <c r="O727">
        <v>351</v>
      </c>
      <c r="P727" s="5">
        <v>3</v>
      </c>
      <c r="Q727" s="4" t="str">
        <f t="shared" si="48"/>
        <v>35</v>
      </c>
      <c r="T727" s="171">
        <v>1000000</v>
      </c>
      <c r="U727" s="171">
        <f t="shared" si="47"/>
        <v>1000000</v>
      </c>
      <c r="V727">
        <v>1000000</v>
      </c>
    </row>
    <row r="728" spans="2:22" hidden="1">
      <c r="B728">
        <v>84</v>
      </c>
      <c r="C728">
        <v>140</v>
      </c>
      <c r="D728" s="136" t="s">
        <v>1343</v>
      </c>
      <c r="E728" s="136" t="s">
        <v>1169</v>
      </c>
      <c r="F728" s="136" t="s">
        <v>1169</v>
      </c>
      <c r="G728" s="136" t="s">
        <v>1187</v>
      </c>
      <c r="H728" s="136" t="s">
        <v>1209</v>
      </c>
      <c r="I728" s="136"/>
      <c r="J728" s="137" t="str">
        <f>+VLOOKUP(P728,CATÁLOGO!D:E,2)</f>
        <v>3000 SERVICIOS GENERALES</v>
      </c>
      <c r="K728" s="137" t="str">
        <f>+VLOOKUP(Q728,CATÁLOGO!G:H,2,FALSE)</f>
        <v>3500 SERVICIOS DE INSTALACION, REPARACION, MANTENIMIENTO Y CONSERVACION</v>
      </c>
      <c r="L728" s="142" t="str">
        <f>+VLOOKUP(O728,CATÁLOGO!J:K,2,FALSE)</f>
        <v>352 INSTALACION, REPARACION Y MANTENIMIENTO DE MOBILIARIO Y EQUIPO DE ADMINISTRACION, EDUCACIONAL Y RECREATIVO</v>
      </c>
      <c r="M728" s="143">
        <f t="shared" si="49"/>
        <v>2000000</v>
      </c>
      <c r="N728" s="170">
        <v>2000000</v>
      </c>
      <c r="O728">
        <v>352</v>
      </c>
      <c r="P728" s="5">
        <v>3</v>
      </c>
      <c r="Q728" s="4" t="str">
        <f t="shared" si="48"/>
        <v>35</v>
      </c>
      <c r="T728" s="171">
        <v>4000000</v>
      </c>
      <c r="U728" s="171">
        <f t="shared" si="47"/>
        <v>4000000</v>
      </c>
      <c r="V728">
        <v>8000000</v>
      </c>
    </row>
    <row r="729" spans="2:22" hidden="1">
      <c r="B729">
        <v>42</v>
      </c>
      <c r="C729">
        <v>134</v>
      </c>
      <c r="D729" s="136" t="s">
        <v>1392</v>
      </c>
      <c r="E729" s="136" t="s">
        <v>1168</v>
      </c>
      <c r="F729" s="136" t="s">
        <v>1168</v>
      </c>
      <c r="G729" s="136" t="s">
        <v>1174</v>
      </c>
      <c r="H729" s="136" t="s">
        <v>1209</v>
      </c>
      <c r="I729" s="136"/>
      <c r="J729" s="137" t="str">
        <f>+VLOOKUP(P729,CATÁLOGO!D:E,2)</f>
        <v>3000 SERVICIOS GENERALES</v>
      </c>
      <c r="K729" s="137" t="str">
        <f>+VLOOKUP(Q729,CATÁLOGO!G:H,2,FALSE)</f>
        <v>3500 SERVICIOS DE INSTALACION, REPARACION, MANTENIMIENTO Y CONSERVACION</v>
      </c>
      <c r="L729" s="142" t="str">
        <f>+VLOOKUP(O729,CATÁLOGO!J:K,2,FALSE)</f>
        <v>353 INSTALACION, REPARACION Y MANTENIMIENTO DE EQUIPO DE COMPUTO Y TECNOLOGIA DE LA INFORMACION</v>
      </c>
      <c r="M729" s="143">
        <f t="shared" si="49"/>
        <v>200000</v>
      </c>
      <c r="N729" s="170">
        <v>200000</v>
      </c>
      <c r="O729">
        <v>353</v>
      </c>
      <c r="P729" s="5">
        <v>3</v>
      </c>
      <c r="Q729" s="4" t="str">
        <f t="shared" si="48"/>
        <v>35</v>
      </c>
      <c r="T729" s="171">
        <v>300000</v>
      </c>
      <c r="U729" s="171">
        <f t="shared" si="47"/>
        <v>300000</v>
      </c>
      <c r="V729">
        <v>300000</v>
      </c>
    </row>
    <row r="730" spans="2:22" hidden="1">
      <c r="B730">
        <v>104</v>
      </c>
      <c r="C730">
        <v>79</v>
      </c>
      <c r="D730" s="136" t="s">
        <v>1338</v>
      </c>
      <c r="E730" s="136" t="s">
        <v>1165</v>
      </c>
      <c r="F730" s="136" t="s">
        <v>1165</v>
      </c>
      <c r="G730" s="136" t="s">
        <v>1188</v>
      </c>
      <c r="H730" s="136" t="s">
        <v>1210</v>
      </c>
      <c r="I730" s="136"/>
      <c r="J730" s="137" t="str">
        <f>+VLOOKUP(P730,CATÁLOGO!D:E,2)</f>
        <v>3000 SERVICIOS GENERALES</v>
      </c>
      <c r="K730" s="137" t="str">
        <f>+VLOOKUP(Q730,CATÁLOGO!G:H,2,FALSE)</f>
        <v>3500 SERVICIOS DE INSTALACION, REPARACION, MANTENIMIENTO Y CONSERVACION</v>
      </c>
      <c r="L730" s="142" t="str">
        <f>+VLOOKUP(O730,CATÁLOGO!J:K,2,FALSE)</f>
        <v>354 INSTALACIÓN, REPARACIÓN Y MANTENIMIENTO DE EQUIPO E INSTRUMENTAL MÉDICO Y DE LABORATORIO</v>
      </c>
      <c r="M730" s="143">
        <f t="shared" si="49"/>
        <v>100000</v>
      </c>
      <c r="N730" s="170">
        <v>100000</v>
      </c>
      <c r="O730">
        <v>354</v>
      </c>
      <c r="P730" s="5">
        <v>3</v>
      </c>
      <c r="Q730" s="4" t="str">
        <f t="shared" si="48"/>
        <v>35</v>
      </c>
      <c r="T730" s="171">
        <v>100000</v>
      </c>
      <c r="U730" s="171">
        <f t="shared" si="47"/>
        <v>100000</v>
      </c>
      <c r="V730">
        <v>100000</v>
      </c>
    </row>
    <row r="731" spans="2:22" hidden="1">
      <c r="B731">
        <v>48</v>
      </c>
      <c r="C731">
        <v>63</v>
      </c>
      <c r="D731" s="136" t="s">
        <v>1376</v>
      </c>
      <c r="E731" s="136" t="s">
        <v>1163</v>
      </c>
      <c r="F731" s="136" t="s">
        <v>1163</v>
      </c>
      <c r="G731" s="136" t="s">
        <v>1187</v>
      </c>
      <c r="H731" s="136" t="s">
        <v>1214</v>
      </c>
      <c r="I731" s="136"/>
      <c r="J731" s="137" t="str">
        <f>+VLOOKUP(P731,CATÁLOGO!D:E,2)</f>
        <v>3000 SERVICIOS GENERALES</v>
      </c>
      <c r="K731" s="137" t="str">
        <f>+VLOOKUP(Q731,CATÁLOGO!G:H,2,FALSE)</f>
        <v>3500 SERVICIOS DE INSTALACION, REPARACION, MANTENIMIENTO Y CONSERVACION</v>
      </c>
      <c r="L731" s="142" t="str">
        <f>+VLOOKUP(O731,CATÁLOGO!J:K,2,FALSE)</f>
        <v>355 REPARACION Y MANTENIMIENTO DE EQUIPO DE TRANSPORTE</v>
      </c>
      <c r="M731" s="143">
        <f t="shared" si="49"/>
        <v>450000</v>
      </c>
      <c r="N731" s="170">
        <v>450000</v>
      </c>
      <c r="O731">
        <v>355</v>
      </c>
      <c r="P731" s="5">
        <v>3</v>
      </c>
      <c r="Q731" s="4" t="str">
        <f t="shared" si="48"/>
        <v>35</v>
      </c>
      <c r="T731" s="171">
        <v>450000</v>
      </c>
      <c r="U731" s="171">
        <f t="shared" si="47"/>
        <v>450000</v>
      </c>
      <c r="V731">
        <v>450000</v>
      </c>
    </row>
    <row r="732" spans="2:22" hidden="1">
      <c r="B732">
        <v>99</v>
      </c>
      <c r="C732">
        <v>52</v>
      </c>
      <c r="D732" s="136" t="s">
        <v>1360</v>
      </c>
      <c r="E732" s="136" t="s">
        <v>1160</v>
      </c>
      <c r="F732" s="136" t="s">
        <v>1160</v>
      </c>
      <c r="G732" s="136" t="s">
        <v>1179</v>
      </c>
      <c r="H732" s="136" t="s">
        <v>1210</v>
      </c>
      <c r="I732" s="136"/>
      <c r="J732" s="137" t="str">
        <f>+VLOOKUP(P732,CATÁLOGO!D:E,2)</f>
        <v>3000 SERVICIOS GENERALES</v>
      </c>
      <c r="K732" s="137" t="str">
        <f>+VLOOKUP(Q732,CATÁLOGO!G:H,2,FALSE)</f>
        <v>3500 SERVICIOS DE INSTALACION, REPARACION, MANTENIMIENTO Y CONSERVACION</v>
      </c>
      <c r="L732" s="142" t="str">
        <f>+VLOOKUP(O732,CATÁLOGO!J:K,2,FALSE)</f>
        <v>356 REPARACIÓN Y MANTENIMIENTO DE EQUIPO DE DEFENSA Y SEGURIDAD</v>
      </c>
      <c r="M732" s="143">
        <f t="shared" si="49"/>
        <v>100000</v>
      </c>
      <c r="N732" s="170">
        <v>100000</v>
      </c>
      <c r="O732">
        <v>356</v>
      </c>
      <c r="P732" s="5">
        <v>3</v>
      </c>
      <c r="Q732" s="4" t="str">
        <f t="shared" si="48"/>
        <v>35</v>
      </c>
      <c r="T732" s="171">
        <v>100000</v>
      </c>
      <c r="U732" s="171">
        <f t="shared" si="47"/>
        <v>100000</v>
      </c>
      <c r="V732">
        <v>1000000</v>
      </c>
    </row>
    <row r="733" spans="2:22" hidden="1">
      <c r="B733">
        <v>117</v>
      </c>
      <c r="C733">
        <v>39</v>
      </c>
      <c r="D733" s="136" t="s">
        <v>1357</v>
      </c>
      <c r="E733" s="136" t="s">
        <v>1156</v>
      </c>
      <c r="F733" s="136" t="s">
        <v>1156</v>
      </c>
      <c r="G733" s="136" t="s">
        <v>1194</v>
      </c>
      <c r="H733" s="136" t="s">
        <v>1210</v>
      </c>
      <c r="I733" s="136"/>
      <c r="J733" s="137" t="str">
        <f>+VLOOKUP(P733,CATÁLOGO!D:E,2)</f>
        <v>3000 SERVICIOS GENERALES</v>
      </c>
      <c r="K733" s="137" t="str">
        <f>+VLOOKUP(Q733,CATÁLOGO!G:H,2,FALSE)</f>
        <v>3500 SERVICIOS DE INSTALACION, REPARACION, MANTENIMIENTO Y CONSERVACION</v>
      </c>
      <c r="L733" s="142" t="str">
        <f>+VLOOKUP(O733,CATÁLOGO!J:K,2,FALSE)</f>
        <v>357 INSTALACION, REPARACION Y MANTENIMIENTO DE MAQUINARIA, OTROS EQUIPOS Y HERRAMIENTA</v>
      </c>
      <c r="M733" s="143">
        <f t="shared" si="49"/>
        <v>1000000</v>
      </c>
      <c r="N733" s="170">
        <v>1000000</v>
      </c>
      <c r="O733">
        <v>357</v>
      </c>
      <c r="P733" s="5">
        <v>3</v>
      </c>
      <c r="Q733" s="4" t="str">
        <f t="shared" si="48"/>
        <v>35</v>
      </c>
      <c r="T733" s="171">
        <v>1000000</v>
      </c>
      <c r="U733" s="171">
        <f t="shared" si="47"/>
        <v>1000000</v>
      </c>
      <c r="V733">
        <v>2000000</v>
      </c>
    </row>
    <row r="734" spans="2:22" hidden="1">
      <c r="B734">
        <v>5</v>
      </c>
      <c r="C734">
        <v>69</v>
      </c>
      <c r="D734" s="136" t="s">
        <v>1396</v>
      </c>
      <c r="E734" s="136"/>
      <c r="F734" s="136"/>
      <c r="G734" s="136" t="s">
        <v>1404</v>
      </c>
      <c r="H734" s="136" t="s">
        <v>1210</v>
      </c>
      <c r="I734" s="136" t="s">
        <v>1409</v>
      </c>
      <c r="J734" s="137" t="str">
        <f>+VLOOKUP(P734,CATÁLOGO!D:E,2)</f>
        <v>3000 SERVICIOS GENERALES</v>
      </c>
      <c r="K734" s="137" t="str">
        <f>+VLOOKUP(Q734,CATÁLOGO!G:H,2,FALSE)</f>
        <v>3500 SERVICIOS DE INSTALACION, REPARACION, MANTENIMIENTO Y CONSERVACION</v>
      </c>
      <c r="L734" s="142" t="str">
        <f>+VLOOKUP(O734,CATÁLOGO!J:K,2,FALSE)</f>
        <v>358 SERVICIOS DE LIMPIEZA Y MANEJO DE DESECHOS</v>
      </c>
      <c r="M734" s="143">
        <f t="shared" si="49"/>
        <v>56000000</v>
      </c>
      <c r="N734" s="170">
        <v>56000000</v>
      </c>
      <c r="O734">
        <v>358</v>
      </c>
      <c r="P734" s="5">
        <v>3</v>
      </c>
      <c r="Q734" s="4" t="str">
        <f t="shared" si="48"/>
        <v>35</v>
      </c>
      <c r="T734" s="171">
        <v>56000000</v>
      </c>
      <c r="U734" s="171">
        <f t="shared" si="47"/>
        <v>56000000</v>
      </c>
      <c r="V734">
        <v>33600000</v>
      </c>
    </row>
    <row r="735" spans="2:22" hidden="1">
      <c r="B735">
        <v>6</v>
      </c>
      <c r="C735">
        <v>70</v>
      </c>
      <c r="D735" s="136" t="s">
        <v>1358</v>
      </c>
      <c r="E735" s="136" t="s">
        <v>1164</v>
      </c>
      <c r="F735" s="136" t="s">
        <v>1164</v>
      </c>
      <c r="G735" s="136" t="s">
        <v>1194</v>
      </c>
      <c r="H735" s="136" t="s">
        <v>1210</v>
      </c>
      <c r="I735" s="136"/>
      <c r="J735" s="137" t="str">
        <f>+VLOOKUP(P735,CATÁLOGO!D:E,2)</f>
        <v>3000 SERVICIOS GENERALES</v>
      </c>
      <c r="K735" s="137" t="str">
        <f>+VLOOKUP(Q735,CATÁLOGO!G:H,2,FALSE)</f>
        <v>3500 SERVICIOS DE INSTALACION, REPARACION, MANTENIMIENTO Y CONSERVACION</v>
      </c>
      <c r="L735" s="142" t="str">
        <f>+VLOOKUP(O735,CATÁLOGO!J:K,2,FALSE)</f>
        <v>359 SERVICIOS DE JARDINERIA Y FUMIGACION</v>
      </c>
      <c r="M735" s="143">
        <f t="shared" si="49"/>
        <v>1140000</v>
      </c>
      <c r="N735" s="170">
        <v>1140000</v>
      </c>
      <c r="O735">
        <v>359</v>
      </c>
      <c r="P735" s="5">
        <v>3</v>
      </c>
      <c r="Q735" s="4" t="str">
        <f t="shared" si="48"/>
        <v>35</v>
      </c>
      <c r="T735" s="171">
        <v>1140000</v>
      </c>
      <c r="U735" s="171">
        <f t="shared" si="47"/>
        <v>1140000</v>
      </c>
      <c r="V735">
        <v>1140000</v>
      </c>
    </row>
    <row r="736" spans="2:22" hidden="1">
      <c r="B736">
        <v>9</v>
      </c>
      <c r="C736">
        <v>10</v>
      </c>
      <c r="D736" s="136" t="s">
        <v>1349</v>
      </c>
      <c r="E736" s="136" t="s">
        <v>1153</v>
      </c>
      <c r="F736" s="136" t="s">
        <v>1153</v>
      </c>
      <c r="G736" s="136" t="s">
        <v>1178</v>
      </c>
      <c r="H736" s="136" t="s">
        <v>1211</v>
      </c>
      <c r="I736" s="136"/>
      <c r="J736" s="137" t="str">
        <f>+VLOOKUP(P736,CATÁLOGO!D:E,2)</f>
        <v>3000 SERVICIOS GENERALES</v>
      </c>
      <c r="K736" s="137" t="str">
        <f>+VLOOKUP(Q736,CATÁLOGO!G:H,2,FALSE)</f>
        <v>3600 SERVICIOS DE COMUNICACION SOCIAL Y PUBLICIDAD</v>
      </c>
      <c r="L736" s="142" t="str">
        <f>+VLOOKUP(O736,CATÁLOGO!J:K,2,FALSE)</f>
        <v>361 DIFUSION POR RADIO, TELEVISION Y OTROS MEDIOS DE MENSAJES SOBRE PROGRAMAS Y ACTIVIDADES GUBERNAMENTALES</v>
      </c>
      <c r="M736" s="143">
        <f t="shared" si="49"/>
        <v>1500000</v>
      </c>
      <c r="N736" s="170">
        <v>1500000</v>
      </c>
      <c r="O736">
        <v>361</v>
      </c>
      <c r="P736" s="5">
        <v>3</v>
      </c>
      <c r="Q736" s="4" t="str">
        <f t="shared" si="48"/>
        <v>36</v>
      </c>
      <c r="U736" s="171">
        <f t="shared" si="47"/>
        <v>0</v>
      </c>
      <c r="V736">
        <v>0</v>
      </c>
    </row>
    <row r="737" spans="2:22" hidden="1">
      <c r="B737">
        <v>10</v>
      </c>
      <c r="C737">
        <v>11</v>
      </c>
      <c r="D737" s="136" t="s">
        <v>1349</v>
      </c>
      <c r="E737" s="136" t="s">
        <v>1153</v>
      </c>
      <c r="F737" s="136" t="s">
        <v>1153</v>
      </c>
      <c r="G737" s="136" t="s">
        <v>1178</v>
      </c>
      <c r="H737" s="136" t="s">
        <v>1211</v>
      </c>
      <c r="I737" s="136"/>
      <c r="J737" s="137" t="str">
        <f>+VLOOKUP(P737,CATÁLOGO!D:E,2)</f>
        <v>3000 SERVICIOS GENERALES</v>
      </c>
      <c r="K737" s="137" t="str">
        <f>+VLOOKUP(Q737,CATÁLOGO!G:H,2,FALSE)</f>
        <v>3600 SERVICIOS DE COMUNICACION SOCIAL Y PUBLICIDAD</v>
      </c>
      <c r="L737" s="142" t="str">
        <f>+VLOOKUP(O737,CATÁLOGO!J:K,2,FALSE)</f>
        <v>362 DIFUSIÓN POR RADIO, TELEVISIÓN Y OTROS MEDIOS DE MENSAJES COMERCIALES PARA PROMOVER LA VENTA DE BIENES O SERVICIOS</v>
      </c>
      <c r="M737" s="143">
        <f t="shared" si="49"/>
        <v>0</v>
      </c>
      <c r="N737" s="170">
        <v>0</v>
      </c>
      <c r="O737">
        <v>362</v>
      </c>
      <c r="P737" s="5">
        <v>3</v>
      </c>
      <c r="Q737" s="4" t="str">
        <f t="shared" si="48"/>
        <v>36</v>
      </c>
      <c r="U737" s="171">
        <f t="shared" si="47"/>
        <v>0</v>
      </c>
      <c r="V737">
        <v>0</v>
      </c>
    </row>
    <row r="738" spans="2:22" hidden="1">
      <c r="B738">
        <v>11</v>
      </c>
      <c r="C738">
        <v>12</v>
      </c>
      <c r="D738" s="136" t="s">
        <v>1349</v>
      </c>
      <c r="E738" s="136" t="s">
        <v>1153</v>
      </c>
      <c r="F738" s="136" t="s">
        <v>1153</v>
      </c>
      <c r="G738" s="136" t="s">
        <v>1178</v>
      </c>
      <c r="H738" s="136" t="s">
        <v>1211</v>
      </c>
      <c r="I738" s="136"/>
      <c r="J738" s="137" t="str">
        <f>+VLOOKUP(P738,CATÁLOGO!D:E,2)</f>
        <v>3000 SERVICIOS GENERALES</v>
      </c>
      <c r="K738" s="137" t="str">
        <f>+VLOOKUP(Q738,CATÁLOGO!G:H,2,FALSE)</f>
        <v>3600 SERVICIOS DE COMUNICACION SOCIAL Y PUBLICIDAD</v>
      </c>
      <c r="L738" s="142" t="str">
        <f>+VLOOKUP(O738,CATÁLOGO!J:K,2,FALSE)</f>
        <v>363 SERVICIOS DE CREATIVIDAD, PREPRODUCCION Y PRODUCCION DE PUBLICIDAD, EXCEPTO INTERNET</v>
      </c>
      <c r="M738" s="143">
        <f t="shared" si="49"/>
        <v>0</v>
      </c>
      <c r="N738" s="170">
        <v>0</v>
      </c>
      <c r="O738">
        <v>363</v>
      </c>
      <c r="P738" s="5">
        <v>3</v>
      </c>
      <c r="Q738" s="4" t="str">
        <f t="shared" si="48"/>
        <v>36</v>
      </c>
      <c r="U738" s="171">
        <f t="shared" si="47"/>
        <v>0</v>
      </c>
      <c r="V738">
        <v>540000</v>
      </c>
    </row>
    <row r="739" spans="2:22" hidden="1">
      <c r="B739">
        <v>12</v>
      </c>
      <c r="C739">
        <v>14</v>
      </c>
      <c r="D739" s="136" t="s">
        <v>1349</v>
      </c>
      <c r="E739" s="136" t="s">
        <v>1153</v>
      </c>
      <c r="F739" s="136" t="s">
        <v>1153</v>
      </c>
      <c r="G739" s="136" t="s">
        <v>1178</v>
      </c>
      <c r="H739" s="136" t="s">
        <v>1211</v>
      </c>
      <c r="I739" s="136"/>
      <c r="J739" s="137" t="str">
        <f>+VLOOKUP(P739,CATÁLOGO!D:E,2)</f>
        <v>3000 SERVICIOS GENERALES</v>
      </c>
      <c r="K739" s="137" t="str">
        <f>+VLOOKUP(Q739,CATÁLOGO!G:H,2,FALSE)</f>
        <v>3600 SERVICIOS DE COMUNICACION SOCIAL Y PUBLICIDAD</v>
      </c>
      <c r="L739" s="142" t="str">
        <f>+VLOOKUP(O739,CATÁLOGO!J:K,2,FALSE)</f>
        <v>365 SERVICIOS DE LA INDUSTRIA FILMICA, DEL SONIDO Y DEL VIDEO</v>
      </c>
      <c r="M739" s="143">
        <f t="shared" si="49"/>
        <v>0</v>
      </c>
      <c r="N739" s="170">
        <v>0</v>
      </c>
      <c r="O739">
        <v>365</v>
      </c>
      <c r="P739" s="5">
        <v>3</v>
      </c>
      <c r="Q739" s="4" t="str">
        <f t="shared" si="48"/>
        <v>36</v>
      </c>
      <c r="U739" s="171">
        <f t="shared" si="47"/>
        <v>0</v>
      </c>
      <c r="V739">
        <v>0</v>
      </c>
    </row>
    <row r="740" spans="2:22" hidden="1">
      <c r="B740">
        <v>13</v>
      </c>
      <c r="D740" s="136" t="s">
        <v>1349</v>
      </c>
      <c r="E740" s="136" t="s">
        <v>1153</v>
      </c>
      <c r="F740" s="136" t="s">
        <v>1153</v>
      </c>
      <c r="G740" s="136" t="s">
        <v>1178</v>
      </c>
      <c r="H740" s="136" t="s">
        <v>1211</v>
      </c>
      <c r="I740" s="136"/>
      <c r="J740" s="137" t="str">
        <f>+VLOOKUP(P740,CATÁLOGO!D:E,2)</f>
        <v>3000 SERVICIOS GENERALES</v>
      </c>
      <c r="K740" s="137" t="str">
        <f>+VLOOKUP(Q740,CATÁLOGO!G:H,2,FALSE)</f>
        <v>3600 SERVICIOS DE COMUNICACION SOCIAL Y PUBLICIDAD</v>
      </c>
      <c r="L740" s="142" t="str">
        <f>+VLOOKUP(O740,CATÁLOGO!J:K,2,FALSE)</f>
        <v>366 SERVICIO DE CREACION Y DIFUSION DE CONTENIDO EXCLUSIVAMENTE A TRAVES DE INTERNET</v>
      </c>
      <c r="M740" s="143">
        <f t="shared" si="49"/>
        <v>2000000</v>
      </c>
      <c r="N740" s="170">
        <v>2000000</v>
      </c>
      <c r="O740">
        <v>366</v>
      </c>
      <c r="P740" s="5">
        <v>3</v>
      </c>
      <c r="Q740" s="4" t="str">
        <f t="shared" si="48"/>
        <v>36</v>
      </c>
      <c r="T740" s="171">
        <v>2000000</v>
      </c>
      <c r="U740" s="171">
        <f t="shared" si="47"/>
        <v>2000000</v>
      </c>
      <c r="V740">
        <v>2000000</v>
      </c>
    </row>
    <row r="741" spans="2:22" hidden="1">
      <c r="B741">
        <v>14</v>
      </c>
      <c r="C741">
        <v>15</v>
      </c>
      <c r="D741" s="136" t="s">
        <v>1349</v>
      </c>
      <c r="E741" s="136" t="s">
        <v>1153</v>
      </c>
      <c r="F741" s="136" t="s">
        <v>1153</v>
      </c>
      <c r="G741" s="136" t="s">
        <v>1178</v>
      </c>
      <c r="H741" s="136" t="s">
        <v>1211</v>
      </c>
      <c r="I741" s="136"/>
      <c r="J741" s="137" t="str">
        <f>+VLOOKUP(P741,CATÁLOGO!D:E,2)</f>
        <v>3000 SERVICIOS GENERALES</v>
      </c>
      <c r="K741" s="137" t="str">
        <f>+VLOOKUP(Q741,CATÁLOGO!G:H,2,FALSE)</f>
        <v>3600 SERVICIOS DE COMUNICACION SOCIAL Y PUBLICIDAD</v>
      </c>
      <c r="L741" s="142" t="str">
        <f>+VLOOKUP(O741,CATÁLOGO!J:K,2,FALSE)</f>
        <v>369 OTROS SERVICIOS DE INFORMACION</v>
      </c>
      <c r="M741" s="143">
        <f t="shared" si="49"/>
        <v>0</v>
      </c>
      <c r="N741" s="170">
        <v>0</v>
      </c>
      <c r="O741">
        <v>369</v>
      </c>
      <c r="P741" s="5">
        <v>3</v>
      </c>
      <c r="Q741" s="4" t="str">
        <f t="shared" si="48"/>
        <v>36</v>
      </c>
      <c r="U741" s="171">
        <f t="shared" si="47"/>
        <v>0</v>
      </c>
      <c r="V741">
        <v>100000</v>
      </c>
    </row>
    <row r="742" spans="2:22" hidden="1">
      <c r="B742">
        <v>70</v>
      </c>
      <c r="C742">
        <v>112</v>
      </c>
      <c r="D742" s="136" t="s">
        <v>1384</v>
      </c>
      <c r="E742" s="136" t="s">
        <v>1167</v>
      </c>
      <c r="F742" s="136" t="s">
        <v>1167</v>
      </c>
      <c r="G742" s="136" t="s">
        <v>1174</v>
      </c>
      <c r="H742" s="136" t="s">
        <v>1214</v>
      </c>
      <c r="I742" s="136"/>
      <c r="J742" s="137" t="str">
        <f>+VLOOKUP(P742,CATÁLOGO!D:E,2)</f>
        <v>3000 SERVICIOS GENERALES</v>
      </c>
      <c r="K742" s="137" t="str">
        <f>+VLOOKUP(Q742,CATÁLOGO!G:H,2,FALSE)</f>
        <v>3700 SERVICIOS DE TRASLADO Y VIATICOS</v>
      </c>
      <c r="L742" s="142" t="str">
        <f>+VLOOKUP(O742,CATÁLOGO!J:K,2,FALSE)</f>
        <v>371 PASAJES AEREOS</v>
      </c>
      <c r="M742" s="143">
        <f t="shared" si="49"/>
        <v>50000</v>
      </c>
      <c r="N742" s="170">
        <v>50000</v>
      </c>
      <c r="O742">
        <v>371</v>
      </c>
      <c r="P742" s="5">
        <v>3</v>
      </c>
      <c r="Q742" s="4" t="str">
        <f t="shared" si="48"/>
        <v>37</v>
      </c>
      <c r="T742" s="171">
        <v>200000</v>
      </c>
      <c r="U742" s="171">
        <f t="shared" si="47"/>
        <v>200000</v>
      </c>
      <c r="V742">
        <v>200000</v>
      </c>
    </row>
    <row r="743" spans="2:22" hidden="1">
      <c r="B743">
        <v>71</v>
      </c>
      <c r="C743">
        <v>113</v>
      </c>
      <c r="D743" s="136" t="s">
        <v>1384</v>
      </c>
      <c r="E743" s="136" t="s">
        <v>1167</v>
      </c>
      <c r="F743" s="136" t="s">
        <v>1167</v>
      </c>
      <c r="G743" s="136" t="s">
        <v>1174</v>
      </c>
      <c r="H743" s="136" t="s">
        <v>1214</v>
      </c>
      <c r="I743" s="136"/>
      <c r="J743" s="137" t="str">
        <f>+VLOOKUP(P743,CATÁLOGO!D:E,2)</f>
        <v>3000 SERVICIOS GENERALES</v>
      </c>
      <c r="K743" s="137" t="str">
        <f>+VLOOKUP(Q743,CATÁLOGO!G:H,2,FALSE)</f>
        <v>3700 SERVICIOS DE TRASLADO Y VIATICOS</v>
      </c>
      <c r="L743" s="142" t="str">
        <f>+VLOOKUP(O743,CATÁLOGO!J:K,2,FALSE)</f>
        <v>372 PASAJES TERRESTRES</v>
      </c>
      <c r="M743" s="143">
        <f t="shared" si="49"/>
        <v>0</v>
      </c>
      <c r="N743" s="170">
        <v>0</v>
      </c>
      <c r="O743">
        <v>372</v>
      </c>
      <c r="P743" s="5">
        <v>3</v>
      </c>
      <c r="Q743" s="4" t="str">
        <f t="shared" si="48"/>
        <v>37</v>
      </c>
      <c r="U743" s="171">
        <f t="shared" si="47"/>
        <v>0</v>
      </c>
      <c r="V743">
        <v>0</v>
      </c>
    </row>
    <row r="744" spans="2:22" hidden="1">
      <c r="B744">
        <v>72</v>
      </c>
      <c r="C744">
        <v>114</v>
      </c>
      <c r="D744" s="136" t="s">
        <v>1384</v>
      </c>
      <c r="E744" s="136" t="s">
        <v>1167</v>
      </c>
      <c r="F744" s="136" t="s">
        <v>1167</v>
      </c>
      <c r="G744" s="136" t="s">
        <v>1174</v>
      </c>
      <c r="H744" s="136" t="s">
        <v>1214</v>
      </c>
      <c r="I744" s="136"/>
      <c r="J744" s="137" t="str">
        <f>+VLOOKUP(P744,CATÁLOGO!D:E,2)</f>
        <v>3000 SERVICIOS GENERALES</v>
      </c>
      <c r="K744" s="137" t="str">
        <f>+VLOOKUP(Q744,CATÁLOGO!G:H,2,FALSE)</f>
        <v>3700 SERVICIOS DE TRASLADO Y VIATICOS</v>
      </c>
      <c r="L744" s="142" t="str">
        <f>+VLOOKUP(O744,CATÁLOGO!J:K,2,FALSE)</f>
        <v>375 VIATICOS EN EL PAIS</v>
      </c>
      <c r="M744" s="143">
        <f t="shared" si="49"/>
        <v>50000</v>
      </c>
      <c r="N744" s="170">
        <v>50000</v>
      </c>
      <c r="O744">
        <v>375</v>
      </c>
      <c r="P744" s="5">
        <v>3</v>
      </c>
      <c r="Q744" s="4" t="str">
        <f t="shared" si="48"/>
        <v>37</v>
      </c>
      <c r="T744" s="171">
        <v>300000</v>
      </c>
      <c r="U744" s="171">
        <f t="shared" si="47"/>
        <v>300000</v>
      </c>
      <c r="V744">
        <v>100000</v>
      </c>
    </row>
    <row r="745" spans="2:22" hidden="1">
      <c r="B745">
        <v>73</v>
      </c>
      <c r="C745">
        <v>115</v>
      </c>
      <c r="D745" s="136" t="s">
        <v>1384</v>
      </c>
      <c r="E745" s="136" t="s">
        <v>1167</v>
      </c>
      <c r="F745" s="136" t="s">
        <v>1167</v>
      </c>
      <c r="G745" s="136" t="s">
        <v>1174</v>
      </c>
      <c r="H745" s="136" t="s">
        <v>1214</v>
      </c>
      <c r="I745" s="136"/>
      <c r="J745" s="137" t="str">
        <f>+VLOOKUP(P745,CATÁLOGO!D:E,2)</f>
        <v>3000 SERVICIOS GENERALES</v>
      </c>
      <c r="K745" s="137" t="str">
        <f>+VLOOKUP(Q745,CATÁLOGO!G:H,2,FALSE)</f>
        <v>3700 SERVICIOS DE TRASLADO Y VIATICOS</v>
      </c>
      <c r="L745" s="142" t="str">
        <f>+VLOOKUP(O745,CATÁLOGO!J:K,2,FALSE)</f>
        <v>378 SERVICIOS INTEGRALES DE TRASLADO Y VIATICOS</v>
      </c>
      <c r="M745" s="143">
        <f t="shared" si="49"/>
        <v>0</v>
      </c>
      <c r="N745" s="170">
        <v>0</v>
      </c>
      <c r="O745">
        <v>378</v>
      </c>
      <c r="P745" s="5">
        <v>3</v>
      </c>
      <c r="Q745" s="4" t="str">
        <f t="shared" si="48"/>
        <v>37</v>
      </c>
      <c r="U745" s="171">
        <f t="shared" si="47"/>
        <v>0</v>
      </c>
      <c r="V745">
        <v>0</v>
      </c>
    </row>
    <row r="746" spans="2:22" hidden="1">
      <c r="B746">
        <v>74</v>
      </c>
      <c r="C746">
        <v>116</v>
      </c>
      <c r="D746" s="136" t="s">
        <v>1384</v>
      </c>
      <c r="E746" s="136" t="s">
        <v>1167</v>
      </c>
      <c r="F746" s="136" t="s">
        <v>1167</v>
      </c>
      <c r="G746" s="136" t="s">
        <v>1174</v>
      </c>
      <c r="H746" s="136" t="s">
        <v>1214</v>
      </c>
      <c r="I746" s="136"/>
      <c r="J746" s="137" t="str">
        <f>+VLOOKUP(P746,CATÁLOGO!D:E,2)</f>
        <v>3000 SERVICIOS GENERALES</v>
      </c>
      <c r="K746" s="137" t="str">
        <f>+VLOOKUP(Q746,CATÁLOGO!G:H,2,FALSE)</f>
        <v>3700 SERVICIOS DE TRASLADO Y VIATICOS</v>
      </c>
      <c r="L746" s="142" t="str">
        <f>+VLOOKUP(O746,CATÁLOGO!J:K,2,FALSE)</f>
        <v>379 OTROS SERVICIOS DE TRASLADO Y HOSPEDAJE</v>
      </c>
      <c r="M746" s="143">
        <f t="shared" si="49"/>
        <v>0</v>
      </c>
      <c r="N746" s="170">
        <v>0</v>
      </c>
      <c r="O746">
        <v>379</v>
      </c>
      <c r="P746" s="5">
        <v>3</v>
      </c>
      <c r="Q746" s="4" t="str">
        <f t="shared" si="48"/>
        <v>37</v>
      </c>
      <c r="T746" s="171">
        <v>100000</v>
      </c>
      <c r="U746" s="171">
        <f t="shared" si="47"/>
        <v>100000</v>
      </c>
      <c r="V746">
        <v>100000</v>
      </c>
    </row>
    <row r="747" spans="2:22" hidden="1">
      <c r="B747">
        <v>15</v>
      </c>
      <c r="C747">
        <v>16</v>
      </c>
      <c r="D747" s="136" t="s">
        <v>1387</v>
      </c>
      <c r="E747" s="121" t="s">
        <v>1197</v>
      </c>
      <c r="F747" s="121" t="s">
        <v>1197</v>
      </c>
      <c r="G747" s="136" t="s">
        <v>1176</v>
      </c>
      <c r="H747" s="136" t="s">
        <v>1209</v>
      </c>
      <c r="I747" s="136"/>
      <c r="J747" s="137" t="str">
        <f>+VLOOKUP(P747,CATÁLOGO!D:E,2)</f>
        <v>3000 SERVICIOS GENERALES</v>
      </c>
      <c r="K747" s="137" t="str">
        <f>+VLOOKUP(Q747,CATÁLOGO!G:H,2,FALSE)</f>
        <v>3800 SERVICIOS OFICIALES</v>
      </c>
      <c r="L747" s="142" t="str">
        <f>+VLOOKUP(O747,CATÁLOGO!J:K,2,FALSE)</f>
        <v>381 GASTOS DE CEREMONIAL</v>
      </c>
      <c r="M747" s="143">
        <f t="shared" si="49"/>
        <v>200000</v>
      </c>
      <c r="N747" s="170">
        <v>200000</v>
      </c>
      <c r="O747">
        <v>381</v>
      </c>
      <c r="P747" s="5">
        <v>3</v>
      </c>
      <c r="Q747" s="4" t="str">
        <f t="shared" si="48"/>
        <v>38</v>
      </c>
      <c r="T747" s="171">
        <v>200000</v>
      </c>
      <c r="U747" s="171">
        <f t="shared" si="47"/>
        <v>200000</v>
      </c>
      <c r="V747">
        <v>850000</v>
      </c>
    </row>
    <row r="748" spans="2:22" hidden="1">
      <c r="B748">
        <v>16</v>
      </c>
      <c r="C748">
        <v>150</v>
      </c>
      <c r="D748" s="136" t="s">
        <v>1394</v>
      </c>
      <c r="E748" s="136" t="s">
        <v>1170</v>
      </c>
      <c r="F748" s="136" t="s">
        <v>1170</v>
      </c>
      <c r="G748" s="136" t="s">
        <v>1186</v>
      </c>
      <c r="H748" s="136" t="s">
        <v>1210</v>
      </c>
      <c r="I748" s="136"/>
      <c r="J748" s="137" t="str">
        <f>+VLOOKUP(P748,CATÁLOGO!D:E,2)</f>
        <v>3000 SERVICIOS GENERALES</v>
      </c>
      <c r="K748" s="137" t="str">
        <f>+VLOOKUP(Q748,CATÁLOGO!G:H,2,FALSE)</f>
        <v>3800 SERVICIOS OFICIALES</v>
      </c>
      <c r="L748" s="142" t="str">
        <f>+VLOOKUP(O748,CATÁLOGO!J:K,2,FALSE)</f>
        <v>382 GASTOS DE ORDEN SOCIAL Y CULTURAL</v>
      </c>
      <c r="M748" s="143">
        <f t="shared" si="49"/>
        <v>1150000</v>
      </c>
      <c r="N748" s="170">
        <v>1150000</v>
      </c>
      <c r="O748">
        <v>382</v>
      </c>
      <c r="P748" s="5">
        <v>3</v>
      </c>
      <c r="Q748" s="4" t="str">
        <f t="shared" si="48"/>
        <v>38</v>
      </c>
      <c r="T748" s="171">
        <v>1000000</v>
      </c>
      <c r="U748" s="171">
        <f t="shared" si="47"/>
        <v>1000000</v>
      </c>
      <c r="V748">
        <v>2000000</v>
      </c>
    </row>
    <row r="749" spans="2:22" hidden="1">
      <c r="B749">
        <v>17</v>
      </c>
      <c r="D749" s="136" t="s">
        <v>1394</v>
      </c>
      <c r="E749" s="136" t="s">
        <v>1170</v>
      </c>
      <c r="F749" s="136" t="s">
        <v>1170</v>
      </c>
      <c r="G749" s="136" t="s">
        <v>1186</v>
      </c>
      <c r="H749" s="136" t="s">
        <v>1210</v>
      </c>
      <c r="I749" s="136"/>
      <c r="J749" s="137" t="str">
        <f>+VLOOKUP(P749,CATÁLOGO!D:E,2)</f>
        <v>3000 SERVICIOS GENERALES</v>
      </c>
      <c r="K749" s="137" t="str">
        <f>+VLOOKUP(Q749,CATÁLOGO!G:H,2,FALSE)</f>
        <v>3800 SERVICIOS OFICIALES</v>
      </c>
      <c r="L749" s="142" t="str">
        <f>+VLOOKUP(O749,CATÁLOGO!J:K,2,FALSE)</f>
        <v>383 CONGRESOS Y CONVENCIONES</v>
      </c>
      <c r="M749" s="143">
        <f t="shared" si="49"/>
        <v>100000</v>
      </c>
      <c r="N749" s="170">
        <v>100000</v>
      </c>
      <c r="O749">
        <v>383</v>
      </c>
      <c r="P749" s="5">
        <v>3</v>
      </c>
      <c r="Q749" s="4" t="str">
        <f t="shared" si="48"/>
        <v>38</v>
      </c>
      <c r="T749" s="171">
        <v>100000</v>
      </c>
      <c r="U749" s="171">
        <f t="shared" si="47"/>
        <v>100000</v>
      </c>
      <c r="V749">
        <v>100000</v>
      </c>
    </row>
    <row r="750" spans="2:22" hidden="1">
      <c r="B750">
        <v>18</v>
      </c>
      <c r="D750" s="136" t="s">
        <v>1394</v>
      </c>
      <c r="E750" s="136" t="s">
        <v>1170</v>
      </c>
      <c r="F750" s="136" t="s">
        <v>1170</v>
      </c>
      <c r="G750" s="136" t="s">
        <v>1186</v>
      </c>
      <c r="H750" s="136" t="s">
        <v>1210</v>
      </c>
      <c r="I750" s="136"/>
      <c r="J750" s="137" t="str">
        <f>+VLOOKUP(P750,CATÁLOGO!D:E,2)</f>
        <v>3000 SERVICIOS GENERALES</v>
      </c>
      <c r="K750" s="137" t="str">
        <f>+VLOOKUP(Q750,CATÁLOGO!G:H,2,FALSE)</f>
        <v>3800 SERVICIOS OFICIALES</v>
      </c>
      <c r="L750" s="142" t="str">
        <f>+VLOOKUP(O750,CATÁLOGO!J:K,2,FALSE)</f>
        <v>384 EXPOSICIONES</v>
      </c>
      <c r="M750" s="143">
        <f t="shared" si="49"/>
        <v>100000</v>
      </c>
      <c r="N750" s="170">
        <v>100000</v>
      </c>
      <c r="O750">
        <v>384</v>
      </c>
      <c r="P750" s="5">
        <v>3</v>
      </c>
      <c r="Q750" s="4" t="str">
        <f t="shared" si="48"/>
        <v>38</v>
      </c>
      <c r="T750" s="171">
        <v>50000</v>
      </c>
      <c r="U750" s="171">
        <f t="shared" si="47"/>
        <v>50000</v>
      </c>
      <c r="V750">
        <v>50000</v>
      </c>
    </row>
    <row r="751" spans="2:22" hidden="1">
      <c r="B751">
        <v>94</v>
      </c>
      <c r="C751">
        <v>6</v>
      </c>
      <c r="D751" s="136" t="s">
        <v>1396</v>
      </c>
      <c r="E751" s="136"/>
      <c r="F751" s="136"/>
      <c r="G751" s="136" t="s">
        <v>1404</v>
      </c>
      <c r="H751" s="136" t="s">
        <v>1210</v>
      </c>
      <c r="I751" s="136"/>
      <c r="J751" s="137" t="str">
        <f>+VLOOKUP(P751,CATÁLOGO!D:E,2)</f>
        <v>3000 SERVICIOS GENERALES</v>
      </c>
      <c r="K751" s="137" t="str">
        <f>+VLOOKUP(Q751,CATÁLOGO!G:H,2,FALSE)</f>
        <v>3800 SERVICIOS OFICIALES</v>
      </c>
      <c r="L751" s="142" t="str">
        <f>+VLOOKUP(O751,CATÁLOGO!J:K,2,FALSE)</f>
        <v>385 SERVICIOS DE LIMPIEZA Y MANEJO DE DESECHOS</v>
      </c>
      <c r="M751" s="143">
        <f t="shared" si="49"/>
        <v>100000</v>
      </c>
      <c r="N751" s="170">
        <v>100000</v>
      </c>
      <c r="O751">
        <v>385</v>
      </c>
      <c r="P751" s="5">
        <v>3</v>
      </c>
      <c r="Q751" s="4" t="str">
        <f t="shared" si="48"/>
        <v>38</v>
      </c>
      <c r="T751" s="171">
        <v>300000</v>
      </c>
      <c r="U751" s="171">
        <f t="shared" si="47"/>
        <v>300000</v>
      </c>
      <c r="V751">
        <v>250000</v>
      </c>
    </row>
    <row r="752" spans="2:22" hidden="1">
      <c r="B752">
        <v>7</v>
      </c>
      <c r="C752">
        <v>43</v>
      </c>
      <c r="D752" s="136" t="s">
        <v>1365</v>
      </c>
      <c r="E752" s="136" t="s">
        <v>1158</v>
      </c>
      <c r="F752" s="136" t="s">
        <v>1158</v>
      </c>
      <c r="G752" s="136" t="s">
        <v>1194</v>
      </c>
      <c r="H752" s="136" t="s">
        <v>1210</v>
      </c>
      <c r="I752" s="136"/>
      <c r="J752" s="137" t="str">
        <f>+VLOOKUP(P752,CATÁLOGO!D:E,2)</f>
        <v>3000 SERVICIOS GENERALES</v>
      </c>
      <c r="K752" s="137" t="str">
        <f>+VLOOKUP(Q752,CATÁLOGO!G:H,2,FALSE)</f>
        <v>3900 OTROS SERVICIOS GENERALES</v>
      </c>
      <c r="L752" s="142" t="str">
        <f>+VLOOKUP(O752,CATÁLOGO!J:K,2,FALSE)</f>
        <v>391 SERVICIOS FUNERARIOS Y DE CEMENTERIOS</v>
      </c>
      <c r="M752" s="143">
        <f t="shared" si="49"/>
        <v>750000</v>
      </c>
      <c r="N752" s="170">
        <v>750000</v>
      </c>
      <c r="O752">
        <v>391</v>
      </c>
      <c r="P752" s="5">
        <v>3</v>
      </c>
      <c r="Q752" s="4" t="str">
        <f t="shared" si="48"/>
        <v>39</v>
      </c>
      <c r="T752" s="171">
        <v>750000</v>
      </c>
      <c r="U752" s="171">
        <f t="shared" si="47"/>
        <v>750000</v>
      </c>
      <c r="V752">
        <v>750000</v>
      </c>
    </row>
    <row r="753" spans="1:22" hidden="1">
      <c r="B753">
        <v>74</v>
      </c>
      <c r="C753">
        <v>116</v>
      </c>
      <c r="D753" s="136" t="s">
        <v>1384</v>
      </c>
      <c r="E753" s="136" t="s">
        <v>1167</v>
      </c>
      <c r="F753" s="136" t="s">
        <v>1167</v>
      </c>
      <c r="G753" s="136" t="s">
        <v>1174</v>
      </c>
      <c r="H753" s="136" t="s">
        <v>1214</v>
      </c>
      <c r="I753" s="136"/>
      <c r="J753" s="137" t="str">
        <f>+VLOOKUP(P753,CATÁLOGO!D:E,2)</f>
        <v>3000 SERVICIOS GENERALES</v>
      </c>
      <c r="K753" s="137" t="str">
        <f>+VLOOKUP(Q753,CATÁLOGO!G:H,2,FALSE)</f>
        <v>5800 BIENES INMUEBLES</v>
      </c>
      <c r="L753" s="142" t="str">
        <f>+VLOOKUP(O753,CATÁLOGO!J:K,2,FALSE)</f>
        <v>581 TERRENOS</v>
      </c>
      <c r="M753" s="143">
        <f t="shared" ref="M753" si="53">+N753</f>
        <v>6500000</v>
      </c>
      <c r="N753" s="170">
        <v>6500000</v>
      </c>
      <c r="O753">
        <v>581</v>
      </c>
      <c r="P753" s="5">
        <v>3</v>
      </c>
      <c r="Q753" s="4" t="str">
        <f t="shared" ref="Q753" si="54">+MID(O753,1,2)</f>
        <v>58</v>
      </c>
      <c r="T753" s="171">
        <v>100000</v>
      </c>
      <c r="U753" s="171">
        <f t="shared" ref="U753" si="55">+T753</f>
        <v>100000</v>
      </c>
      <c r="V753">
        <v>100000</v>
      </c>
    </row>
    <row r="754" spans="1:22" hidden="1">
      <c r="B754">
        <v>75</v>
      </c>
      <c r="C754">
        <v>117</v>
      </c>
      <c r="D754" s="136" t="s">
        <v>1384</v>
      </c>
      <c r="E754" s="136" t="s">
        <v>1167</v>
      </c>
      <c r="F754" s="136" t="s">
        <v>1167</v>
      </c>
      <c r="G754" s="136" t="s">
        <v>1174</v>
      </c>
      <c r="H754" s="136" t="s">
        <v>1216</v>
      </c>
      <c r="I754" s="136"/>
      <c r="J754" s="137" t="str">
        <f>+VLOOKUP(P754,CATÁLOGO!D:E,2)</f>
        <v>3000 SERVICIOS GENERALES</v>
      </c>
      <c r="K754" s="137" t="str">
        <f>+VLOOKUP(Q754,CATÁLOGO!G:H,2,FALSE)</f>
        <v>3900 OTROS SERVICIOS GENERALES</v>
      </c>
      <c r="L754" s="142" t="str">
        <f>+VLOOKUP(O754,CATÁLOGO!J:K,2,FALSE)</f>
        <v>392 IMPUESTOS Y DERECHOS</v>
      </c>
      <c r="M754" s="143">
        <f t="shared" si="49"/>
        <v>1400000</v>
      </c>
      <c r="N754" s="170">
        <v>1400000</v>
      </c>
      <c r="O754">
        <v>392</v>
      </c>
      <c r="P754" s="5">
        <v>3</v>
      </c>
      <c r="Q754" s="4" t="str">
        <f t="shared" si="48"/>
        <v>39</v>
      </c>
      <c r="T754" s="171">
        <v>50000</v>
      </c>
      <c r="U754" s="171">
        <f t="shared" si="47"/>
        <v>50000</v>
      </c>
      <c r="V754">
        <v>50000</v>
      </c>
    </row>
    <row r="755" spans="1:22" hidden="1">
      <c r="B755">
        <v>44</v>
      </c>
      <c r="C755">
        <v>18</v>
      </c>
      <c r="D755" s="136" t="s">
        <v>1339</v>
      </c>
      <c r="E755" s="136" t="s">
        <v>1154</v>
      </c>
      <c r="F755" s="136" t="s">
        <v>1154</v>
      </c>
      <c r="G755" s="136" t="s">
        <v>1177</v>
      </c>
      <c r="H755" s="136" t="s">
        <v>1209</v>
      </c>
      <c r="I755" s="136"/>
      <c r="J755" s="137" t="str">
        <f>+VLOOKUP(P755,CATÁLOGO!D:E,2)</f>
        <v>3000 SERVICIOS GENERALES</v>
      </c>
      <c r="K755" s="137" t="str">
        <f>+VLOOKUP(Q755,CATÁLOGO!G:H,2,FALSE)</f>
        <v>3900 OTROS SERVICIOS GENERALES</v>
      </c>
      <c r="L755" s="142" t="str">
        <f>+VLOOKUP(O755,CATÁLOGO!J:K,2,FALSE)</f>
        <v>394 SENTENCIAS Y RESOLUCIONES POR AUTORIDAD COMPETENTE</v>
      </c>
      <c r="M755" s="143">
        <f t="shared" si="49"/>
        <v>5000000</v>
      </c>
      <c r="N755" s="170">
        <v>5000000</v>
      </c>
      <c r="O755">
        <v>394</v>
      </c>
      <c r="P755" s="5">
        <v>3</v>
      </c>
      <c r="Q755" s="4" t="str">
        <f t="shared" si="48"/>
        <v>39</v>
      </c>
      <c r="T755" s="171">
        <v>6837665</v>
      </c>
      <c r="U755" s="171">
        <f t="shared" si="47"/>
        <v>6837665</v>
      </c>
      <c r="V755">
        <v>6837665</v>
      </c>
    </row>
    <row r="756" spans="1:22" hidden="1">
      <c r="B756">
        <v>76</v>
      </c>
      <c r="C756">
        <v>118</v>
      </c>
      <c r="D756" s="136" t="s">
        <v>1384</v>
      </c>
      <c r="E756" s="136" t="s">
        <v>1167</v>
      </c>
      <c r="F756" s="136" t="s">
        <v>1167</v>
      </c>
      <c r="G756" s="136" t="s">
        <v>1174</v>
      </c>
      <c r="H756" s="136" t="s">
        <v>1216</v>
      </c>
      <c r="I756" s="136"/>
      <c r="J756" s="137" t="str">
        <f>+VLOOKUP(P756,CATÁLOGO!D:E,2)</f>
        <v>3000 SERVICIOS GENERALES</v>
      </c>
      <c r="K756" s="137" t="str">
        <f>+VLOOKUP(Q756,CATÁLOGO!G:H,2,FALSE)</f>
        <v>3900 OTROS SERVICIOS GENERALES</v>
      </c>
      <c r="L756" s="142" t="str">
        <f>+VLOOKUP(O756,CATÁLOGO!J:K,2,FALSE)</f>
        <v>395 PENAS, MULTAS, ACCESORIOS Y ACTUALIZACIONES</v>
      </c>
      <c r="M756" s="143">
        <f t="shared" si="49"/>
        <v>250000</v>
      </c>
      <c r="N756" s="170">
        <v>250000</v>
      </c>
      <c r="O756">
        <v>395</v>
      </c>
      <c r="P756" s="5">
        <v>3</v>
      </c>
      <c r="Q756" s="4" t="str">
        <f t="shared" si="48"/>
        <v>39</v>
      </c>
      <c r="T756" s="171">
        <v>250000</v>
      </c>
      <c r="U756" s="171">
        <f t="shared" si="47"/>
        <v>250000</v>
      </c>
      <c r="V756">
        <v>350000</v>
      </c>
    </row>
    <row r="757" spans="1:22" hidden="1">
      <c r="B757">
        <v>77</v>
      </c>
      <c r="C757">
        <v>119</v>
      </c>
      <c r="D757" s="136" t="s">
        <v>1384</v>
      </c>
      <c r="E757" s="136" t="s">
        <v>1167</v>
      </c>
      <c r="F757" s="136" t="s">
        <v>1167</v>
      </c>
      <c r="G757" s="136" t="s">
        <v>1174</v>
      </c>
      <c r="H757" s="136" t="s">
        <v>1214</v>
      </c>
      <c r="I757" s="136"/>
      <c r="J757" s="137" t="str">
        <f>+VLOOKUP(P757,CATÁLOGO!D:E,2)</f>
        <v>3000 SERVICIOS GENERALES</v>
      </c>
      <c r="K757" s="137" t="str">
        <f>+VLOOKUP(Q757,CATÁLOGO!G:H,2,FALSE)</f>
        <v>3900 OTROS SERVICIOS GENERALES</v>
      </c>
      <c r="L757" s="142" t="str">
        <f>+VLOOKUP(O757,CATÁLOGO!J:K,2,FALSE)</f>
        <v>396 OTROS GASTOS POR RESPONSABILIDADES</v>
      </c>
      <c r="M757" s="143">
        <f t="shared" si="49"/>
        <v>50000</v>
      </c>
      <c r="N757" s="170">
        <v>50000</v>
      </c>
      <c r="O757">
        <v>396</v>
      </c>
      <c r="P757" s="5">
        <v>3</v>
      </c>
      <c r="Q757" s="4" t="str">
        <f t="shared" si="48"/>
        <v>39</v>
      </c>
      <c r="T757" s="171">
        <v>50000</v>
      </c>
      <c r="U757" s="171">
        <f t="shared" si="47"/>
        <v>50000</v>
      </c>
      <c r="V757">
        <v>50000</v>
      </c>
    </row>
    <row r="758" spans="1:22" hidden="1">
      <c r="B758">
        <v>78</v>
      </c>
      <c r="C758">
        <v>120</v>
      </c>
      <c r="D758" s="136" t="s">
        <v>1384</v>
      </c>
      <c r="E758" s="136" t="s">
        <v>1167</v>
      </c>
      <c r="F758" s="136" t="s">
        <v>1167</v>
      </c>
      <c r="G758" s="136" t="s">
        <v>1174</v>
      </c>
      <c r="H758" s="136" t="s">
        <v>1214</v>
      </c>
      <c r="I758" s="136"/>
      <c r="J758" s="137" t="str">
        <f>+VLOOKUP(P758,CATÁLOGO!D:E,2)</f>
        <v>3000 SERVICIOS GENERALES</v>
      </c>
      <c r="K758" s="137" t="str">
        <f>+VLOOKUP(Q758,CATÁLOGO!G:H,2,FALSE)</f>
        <v>3900 OTROS SERVICIOS GENERALES</v>
      </c>
      <c r="L758" s="142" t="str">
        <f>+VLOOKUP(O758,CATÁLOGO!J:K,2,FALSE)</f>
        <v>398 IMPUESTO SOBRE NÓMINAS Y OTROS QUE SE DERIVEN DE UNA RELACIÓN LABORAL</v>
      </c>
      <c r="M758" s="143">
        <f t="shared" si="49"/>
        <v>0</v>
      </c>
      <c r="N758" s="170">
        <v>0</v>
      </c>
      <c r="O758">
        <v>398</v>
      </c>
      <c r="P758" s="5">
        <v>3</v>
      </c>
      <c r="Q758" s="4" t="str">
        <f t="shared" si="48"/>
        <v>39</v>
      </c>
      <c r="T758" s="171">
        <v>19200000</v>
      </c>
      <c r="U758" s="171">
        <f t="shared" si="47"/>
        <v>19200000</v>
      </c>
      <c r="V758">
        <v>16800000</v>
      </c>
    </row>
    <row r="759" spans="1:22" hidden="1">
      <c r="B759">
        <v>33</v>
      </c>
      <c r="D759" s="136" t="s">
        <v>1348</v>
      </c>
      <c r="E759" s="136" t="s">
        <v>1166</v>
      </c>
      <c r="F759" s="136" t="s">
        <v>1166</v>
      </c>
      <c r="G759" s="136" t="s">
        <v>1195</v>
      </c>
      <c r="H759" s="136" t="s">
        <v>1214</v>
      </c>
      <c r="I759" s="136"/>
      <c r="J759" s="137" t="str">
        <f>+VLOOKUP(P759,CATÁLOGO!D:E,2)</f>
        <v>4000 TRANSFERENCIAS, ASIGNACIONES, SUBSIDIOS Y OTRAS AYUDAS</v>
      </c>
      <c r="K759" s="137" t="str">
        <f>+VLOOKUP(Q759,CATÁLOGO!G:H,2,FALSE)</f>
        <v>4200 TRANSFERENCIAS AL RESTO DEL SECTOR PUBLICO</v>
      </c>
      <c r="L759" s="142" t="str">
        <f>+VLOOKUP(O759,CATÁLOGO!J:K,2,FALSE)</f>
        <v>421 TRANSFERENCIAS OTORGADAS A ENTIDADES PARAESTATALES NO EMPRESARIALES Y NO FINANCIERAS</v>
      </c>
      <c r="M759" s="143">
        <f t="shared" si="49"/>
        <v>0</v>
      </c>
      <c r="N759" s="170">
        <v>0</v>
      </c>
      <c r="O759">
        <v>421</v>
      </c>
      <c r="P759" s="5">
        <v>4</v>
      </c>
      <c r="Q759" s="4" t="str">
        <f t="shared" si="48"/>
        <v>42</v>
      </c>
      <c r="U759" s="171">
        <f t="shared" si="47"/>
        <v>0</v>
      </c>
      <c r="V759">
        <v>0</v>
      </c>
    </row>
    <row r="760" spans="1:22" hidden="1">
      <c r="A760" s="199"/>
      <c r="B760" s="199"/>
      <c r="C760" s="199"/>
      <c r="D760" s="200" t="s">
        <v>1366</v>
      </c>
      <c r="E760" s="200"/>
      <c r="F760" s="200"/>
      <c r="G760" s="200" t="s">
        <v>1184</v>
      </c>
      <c r="H760" s="200" t="s">
        <v>1217</v>
      </c>
      <c r="I760" s="200"/>
      <c r="J760" s="201" t="str">
        <f>+VLOOKUP(P760,CATÁLOGO!D:E,2)</f>
        <v>4000 TRANSFERENCIAS, ASIGNACIONES, SUBSIDIOS Y OTRAS AYUDAS</v>
      </c>
      <c r="K760" s="201" t="str">
        <f>+VLOOKUP(Q760,CATÁLOGO!G:H,2,FALSE)</f>
        <v>4300 SUBSIDIOS Y SUBVENCIONES</v>
      </c>
      <c r="L760" s="202" t="str">
        <f>+VLOOKUP(O760,CATÁLOGO!J:K,2,FALSE)</f>
        <v>433 SUBSIDIO A LA INVERSION</v>
      </c>
      <c r="M760" s="201">
        <f t="shared" si="49"/>
        <v>5000000</v>
      </c>
      <c r="N760" s="203">
        <v>5000000</v>
      </c>
      <c r="O760" s="199">
        <v>433</v>
      </c>
      <c r="P760" s="204">
        <v>4</v>
      </c>
      <c r="Q760" s="205" t="str">
        <f t="shared" si="48"/>
        <v>43</v>
      </c>
      <c r="R760" s="206"/>
      <c r="S760" s="206"/>
      <c r="T760" s="206"/>
      <c r="U760" s="171">
        <f t="shared" si="47"/>
        <v>0</v>
      </c>
      <c r="V760" s="199">
        <v>7816.553083567981</v>
      </c>
    </row>
    <row r="761" spans="1:22" hidden="1">
      <c r="D761" s="136" t="s">
        <v>1348</v>
      </c>
      <c r="E761" s="136" t="s">
        <v>1166</v>
      </c>
      <c r="F761" s="136" t="s">
        <v>1166</v>
      </c>
      <c r="G761" s="136" t="s">
        <v>1195</v>
      </c>
      <c r="H761" s="136" t="s">
        <v>1214</v>
      </c>
      <c r="I761" s="136"/>
      <c r="J761" s="137" t="str">
        <f>+VLOOKUP(P761,CATÁLOGO!D:E,2)</f>
        <v>4000 TRANSFERENCIAS, ASIGNACIONES, SUBSIDIOS Y OTRAS AYUDAS</v>
      </c>
      <c r="K761" s="137" t="str">
        <f>+VLOOKUP(Q761,CATÁLOGO!G:H,2,FALSE)</f>
        <v>4300 SUBSIDIOS Y SUBVENCIONES</v>
      </c>
      <c r="L761" s="142" t="str">
        <f>+VLOOKUP(O761,CATÁLOGO!J:K,2,FALSE)</f>
        <v>439 OTROS SUBSIDIOS</v>
      </c>
      <c r="M761" s="143">
        <f t="shared" si="49"/>
        <v>5320000</v>
      </c>
      <c r="N761" s="170">
        <v>5320000</v>
      </c>
      <c r="O761">
        <v>439</v>
      </c>
      <c r="P761" s="5">
        <v>4</v>
      </c>
      <c r="Q761" s="4" t="str">
        <f t="shared" si="48"/>
        <v>43</v>
      </c>
      <c r="T761" s="171">
        <v>5320000</v>
      </c>
      <c r="U761" s="171">
        <f t="shared" ref="U761:U800" si="56">+T761</f>
        <v>5320000</v>
      </c>
      <c r="V761">
        <v>5320000</v>
      </c>
    </row>
    <row r="762" spans="1:22" hidden="1">
      <c r="B762">
        <v>21</v>
      </c>
      <c r="C762">
        <v>158</v>
      </c>
      <c r="D762" s="136" t="s">
        <v>1367</v>
      </c>
      <c r="E762" s="136" t="s">
        <v>1173</v>
      </c>
      <c r="F762" s="136" t="s">
        <v>1173</v>
      </c>
      <c r="G762" s="136" t="s">
        <v>1189</v>
      </c>
      <c r="H762" s="136" t="s">
        <v>1208</v>
      </c>
      <c r="I762" s="136"/>
      <c r="J762" s="137" t="str">
        <f>+VLOOKUP(P762,CATÁLOGO!D:E,2)</f>
        <v>4000 TRANSFERENCIAS, ASIGNACIONES, SUBSIDIOS Y OTRAS AYUDAS</v>
      </c>
      <c r="K762" s="137" t="str">
        <f>+VLOOKUP(Q762,CATÁLOGO!G:H,2,FALSE)</f>
        <v>4400 AYUDAS SOCIALES</v>
      </c>
      <c r="L762" s="142" t="str">
        <f>+VLOOKUP(O762,CATÁLOGO!J:K,2,FALSE)</f>
        <v>441 AYUDAS SOCIALES A PERSONAS</v>
      </c>
      <c r="M762" s="143">
        <f t="shared" si="49"/>
        <v>22000000</v>
      </c>
      <c r="N762" s="170">
        <v>22000000</v>
      </c>
      <c r="O762">
        <v>441</v>
      </c>
      <c r="P762" s="5">
        <v>4</v>
      </c>
      <c r="Q762" s="4" t="str">
        <f t="shared" si="48"/>
        <v>44</v>
      </c>
      <c r="T762" s="171">
        <v>22000000</v>
      </c>
      <c r="U762" s="171">
        <f t="shared" si="56"/>
        <v>22000000</v>
      </c>
      <c r="V762">
        <v>20000000</v>
      </c>
    </row>
    <row r="763" spans="1:22" hidden="1">
      <c r="B763">
        <v>25</v>
      </c>
      <c r="C763">
        <v>155</v>
      </c>
      <c r="D763" s="136" t="s">
        <v>1369</v>
      </c>
      <c r="E763" s="136" t="s">
        <v>1172</v>
      </c>
      <c r="F763" s="136" t="s">
        <v>1172</v>
      </c>
      <c r="G763" s="136" t="s">
        <v>1193</v>
      </c>
      <c r="H763" s="136" t="s">
        <v>1210</v>
      </c>
      <c r="I763" s="136"/>
      <c r="J763" s="137" t="str">
        <f>+VLOOKUP(P763,CATÁLOGO!D:E,2)</f>
        <v>4000 TRANSFERENCIAS, ASIGNACIONES, SUBSIDIOS Y OTRAS AYUDAS</v>
      </c>
      <c r="K763" s="137" t="str">
        <f>+VLOOKUP(Q763,CATÁLOGO!G:H,2,FALSE)</f>
        <v>4400 AYUDAS SOCIALES</v>
      </c>
      <c r="L763" s="142" t="str">
        <f>+VLOOKUP(O763,CATÁLOGO!J:K,2,FALSE)</f>
        <v>442 BECAS Y OTRAS AYUDAS PARA PROGRAMAS DE CAPACITACION</v>
      </c>
      <c r="M763" s="143">
        <f t="shared" si="49"/>
        <v>1000000</v>
      </c>
      <c r="N763" s="170">
        <v>1000000</v>
      </c>
      <c r="O763">
        <v>442</v>
      </c>
      <c r="P763" s="5">
        <v>4</v>
      </c>
      <c r="Q763" s="4" t="str">
        <f t="shared" si="48"/>
        <v>44</v>
      </c>
      <c r="T763" s="171">
        <v>1000000</v>
      </c>
      <c r="U763" s="171">
        <f t="shared" si="56"/>
        <v>1000000</v>
      </c>
      <c r="V763">
        <v>1000000</v>
      </c>
    </row>
    <row r="764" spans="1:22" hidden="1">
      <c r="B764">
        <v>26</v>
      </c>
      <c r="C764">
        <v>156</v>
      </c>
      <c r="D764" s="136" t="s">
        <v>1369</v>
      </c>
      <c r="E764" s="136" t="s">
        <v>1172</v>
      </c>
      <c r="F764" s="136" t="s">
        <v>1172</v>
      </c>
      <c r="G764" s="136" t="s">
        <v>1193</v>
      </c>
      <c r="H764" s="136" t="s">
        <v>1210</v>
      </c>
      <c r="I764" s="136"/>
      <c r="J764" s="137" t="str">
        <f>+VLOOKUP(P764,CATÁLOGO!D:E,2)</f>
        <v>4000 TRANSFERENCIAS, ASIGNACIONES, SUBSIDIOS Y OTRAS AYUDAS</v>
      </c>
      <c r="K764" s="137" t="str">
        <f>+VLOOKUP(Q764,CATÁLOGO!G:H,2,FALSE)</f>
        <v>4400 AYUDAS SOCIALES</v>
      </c>
      <c r="L764" s="142" t="str">
        <f>+VLOOKUP(O764,CATÁLOGO!J:K,2,FALSE)</f>
        <v>443 AYUDAS SOCIALES A INSTITUCIONES DE ENSEÑANZA</v>
      </c>
      <c r="M764" s="143">
        <f t="shared" si="49"/>
        <v>1000000</v>
      </c>
      <c r="N764" s="170">
        <v>1000000</v>
      </c>
      <c r="O764">
        <v>443</v>
      </c>
      <c r="P764" s="5">
        <v>4</v>
      </c>
      <c r="Q764" s="4" t="str">
        <f t="shared" si="48"/>
        <v>44</v>
      </c>
      <c r="T764" s="171">
        <v>1000000</v>
      </c>
      <c r="U764" s="171">
        <f t="shared" si="56"/>
        <v>1000000</v>
      </c>
      <c r="V764">
        <v>100000</v>
      </c>
    </row>
    <row r="765" spans="1:22" hidden="1">
      <c r="B765">
        <v>22</v>
      </c>
      <c r="C765">
        <v>159</v>
      </c>
      <c r="D765" s="136" t="s">
        <v>1367</v>
      </c>
      <c r="E765" s="136" t="s">
        <v>1173</v>
      </c>
      <c r="F765" s="136" t="s">
        <v>1173</v>
      </c>
      <c r="G765" s="136" t="s">
        <v>1189</v>
      </c>
      <c r="H765" s="136" t="s">
        <v>1210</v>
      </c>
      <c r="I765" s="136"/>
      <c r="J765" s="137" t="str">
        <f>+VLOOKUP(P765,CATÁLOGO!D:E,2)</f>
        <v>4000 TRANSFERENCIAS, ASIGNACIONES, SUBSIDIOS Y OTRAS AYUDAS</v>
      </c>
      <c r="K765" s="137" t="str">
        <f>+VLOOKUP(Q765,CATÁLOGO!G:H,2,FALSE)</f>
        <v>4400 AYUDAS SOCIALES</v>
      </c>
      <c r="L765" s="142" t="str">
        <f>+VLOOKUP(O765,CATÁLOGO!J:K,2,FALSE)</f>
        <v>445 AYUDAS SOCIALES A INSTITUCIONES SIN FINES DE LUCRO</v>
      </c>
      <c r="M765" s="143">
        <f t="shared" si="49"/>
        <v>3000000</v>
      </c>
      <c r="N765" s="170">
        <v>3000000</v>
      </c>
      <c r="O765">
        <v>445</v>
      </c>
      <c r="P765" s="5">
        <v>4</v>
      </c>
      <c r="Q765" s="4" t="str">
        <f t="shared" si="48"/>
        <v>44</v>
      </c>
      <c r="T765" s="171">
        <v>1000000</v>
      </c>
      <c r="U765" s="171">
        <f t="shared" si="56"/>
        <v>1000000</v>
      </c>
      <c r="V765">
        <v>1000000</v>
      </c>
    </row>
    <row r="766" spans="1:22" hidden="1">
      <c r="B766">
        <v>91</v>
      </c>
      <c r="C766">
        <v>54</v>
      </c>
      <c r="D766" s="136" t="s">
        <v>1364</v>
      </c>
      <c r="E766" s="136" t="s">
        <v>1161</v>
      </c>
      <c r="F766" s="136" t="s">
        <v>1161</v>
      </c>
      <c r="G766" s="136" t="s">
        <v>1180</v>
      </c>
      <c r="H766" s="136" t="s">
        <v>1210</v>
      </c>
      <c r="I766" s="136"/>
      <c r="J766" s="137" t="str">
        <f>+VLOOKUP(P766,CATÁLOGO!D:E,2)</f>
        <v>4000 TRANSFERENCIAS, ASIGNACIONES, SUBSIDIOS Y OTRAS AYUDAS</v>
      </c>
      <c r="K766" s="137" t="str">
        <f>+VLOOKUP(Q766,CATÁLOGO!G:H,2,FALSE)</f>
        <v>4400 AYUDAS SOCIALES</v>
      </c>
      <c r="L766" s="142" t="str">
        <f>+VLOOKUP(O766,CATÁLOGO!J:K,2,FALSE)</f>
        <v>448 AYUDAS POR DESASTRES NATURALES Y OTROS SINIESTROS</v>
      </c>
      <c r="M766" s="143">
        <f t="shared" si="49"/>
        <v>3000000</v>
      </c>
      <c r="N766" s="170">
        <v>3000000</v>
      </c>
      <c r="O766">
        <v>448</v>
      </c>
      <c r="P766" s="5">
        <v>4</v>
      </c>
      <c r="Q766" s="4" t="str">
        <f t="shared" si="48"/>
        <v>44</v>
      </c>
      <c r="T766" s="171">
        <v>2000000</v>
      </c>
      <c r="U766" s="171">
        <f t="shared" si="56"/>
        <v>2000000</v>
      </c>
      <c r="V766">
        <v>500000</v>
      </c>
    </row>
    <row r="767" spans="1:22" hidden="1">
      <c r="B767">
        <v>79</v>
      </c>
      <c r="C767">
        <v>121</v>
      </c>
      <c r="D767" s="136" t="s">
        <v>1384</v>
      </c>
      <c r="E767" s="136" t="s">
        <v>1167</v>
      </c>
      <c r="F767" s="136" t="s">
        <v>1167</v>
      </c>
      <c r="G767" s="136" t="s">
        <v>1174</v>
      </c>
      <c r="H767" s="136" t="s">
        <v>1207</v>
      </c>
      <c r="I767" s="136"/>
      <c r="J767" s="137" t="str">
        <f>+VLOOKUP(P767,CATÁLOGO!D:E,2)</f>
        <v>4000 TRANSFERENCIAS, ASIGNACIONES, SUBSIDIOS Y OTRAS AYUDAS</v>
      </c>
      <c r="K767" s="137" t="str">
        <f>+VLOOKUP(Q767,CATÁLOGO!G:H,2,FALSE)</f>
        <v>4500 PENSIONES Y JUBILACIONES</v>
      </c>
      <c r="L767" s="142" t="str">
        <f>+VLOOKUP(O767,CATÁLOGO!J:K,2,FALSE)</f>
        <v>451 PENSIONES</v>
      </c>
      <c r="M767" s="143">
        <f t="shared" si="49"/>
        <v>4328678</v>
      </c>
      <c r="N767" s="170">
        <v>4328678</v>
      </c>
      <c r="O767">
        <v>451</v>
      </c>
      <c r="P767" s="5">
        <v>4</v>
      </c>
      <c r="Q767" s="4" t="str">
        <f t="shared" si="48"/>
        <v>45</v>
      </c>
      <c r="T767" s="171">
        <v>3428678</v>
      </c>
      <c r="U767" s="171">
        <f t="shared" si="56"/>
        <v>3428678</v>
      </c>
      <c r="V767">
        <v>5928678</v>
      </c>
    </row>
    <row r="768" spans="1:22" hidden="1">
      <c r="B768">
        <v>80</v>
      </c>
      <c r="C768">
        <v>122</v>
      </c>
      <c r="D768" s="136" t="s">
        <v>1384</v>
      </c>
      <c r="E768" s="136" t="s">
        <v>1167</v>
      </c>
      <c r="F768" s="136" t="s">
        <v>1167</v>
      </c>
      <c r="G768" s="136" t="s">
        <v>1174</v>
      </c>
      <c r="H768" s="136" t="s">
        <v>1207</v>
      </c>
      <c r="I768" s="136"/>
      <c r="J768" s="137" t="str">
        <f>+VLOOKUP(P768,CATÁLOGO!D:E,2)</f>
        <v>4000 TRANSFERENCIAS, ASIGNACIONES, SUBSIDIOS Y OTRAS AYUDAS</v>
      </c>
      <c r="K768" s="137" t="str">
        <f>+VLOOKUP(Q768,CATÁLOGO!G:H,2,FALSE)</f>
        <v>4500 PENSIONES Y JUBILACIONES</v>
      </c>
      <c r="L768" s="142" t="str">
        <f>+VLOOKUP(O768,CATÁLOGO!J:K,2,FALSE)</f>
        <v>452 JUBILACIONES</v>
      </c>
      <c r="M768" s="143">
        <f t="shared" si="49"/>
        <v>473515</v>
      </c>
      <c r="N768" s="170">
        <v>473515</v>
      </c>
      <c r="O768">
        <v>452</v>
      </c>
      <c r="P768" s="5">
        <v>4</v>
      </c>
      <c r="Q768" s="4" t="str">
        <f t="shared" si="48"/>
        <v>45</v>
      </c>
      <c r="T768" s="171">
        <v>473515</v>
      </c>
      <c r="U768" s="171">
        <f t="shared" si="56"/>
        <v>473515</v>
      </c>
      <c r="V768">
        <v>911915</v>
      </c>
    </row>
    <row r="769" spans="1:22" hidden="1">
      <c r="B769">
        <v>23</v>
      </c>
      <c r="C769">
        <v>160</v>
      </c>
      <c r="D769" s="136" t="s">
        <v>1367</v>
      </c>
      <c r="E769" s="136" t="s">
        <v>1173</v>
      </c>
      <c r="F769" s="136" t="s">
        <v>1173</v>
      </c>
      <c r="G769" s="136" t="s">
        <v>1189</v>
      </c>
      <c r="H769" s="136" t="s">
        <v>1210</v>
      </c>
      <c r="I769" s="136"/>
      <c r="J769" s="137" t="str">
        <f>+VLOOKUP(P769,CATÁLOGO!D:E,2)</f>
        <v>4000 TRANSFERENCIAS, ASIGNACIONES, SUBSIDIOS Y OTRAS AYUDAS</v>
      </c>
      <c r="K769" s="137" t="str">
        <f>+VLOOKUP(Q769,CATÁLOGO!G:H,2,FALSE)</f>
        <v>4800 DONATIVOS</v>
      </c>
      <c r="L769" s="142" t="str">
        <f>+VLOOKUP(O769,CATÁLOGO!J:K,2,FALSE)</f>
        <v>481 DONATIVOS A INSTITUCIONES SIN FINES DE LUCRO</v>
      </c>
      <c r="M769" s="143">
        <f t="shared" si="49"/>
        <v>200000</v>
      </c>
      <c r="N769" s="170">
        <v>200000</v>
      </c>
      <c r="O769">
        <v>481</v>
      </c>
      <c r="P769" s="5">
        <v>4</v>
      </c>
      <c r="Q769" s="4" t="str">
        <f t="shared" si="48"/>
        <v>48</v>
      </c>
      <c r="T769" s="171">
        <v>200000</v>
      </c>
      <c r="U769" s="171">
        <f t="shared" si="56"/>
        <v>200000</v>
      </c>
      <c r="V769">
        <v>200000</v>
      </c>
    </row>
    <row r="770" spans="1:22" hidden="1">
      <c r="D770" s="136" t="s">
        <v>1343</v>
      </c>
      <c r="E770" s="136" t="s">
        <v>1169</v>
      </c>
      <c r="F770" s="136" t="s">
        <v>1169</v>
      </c>
      <c r="G770" s="136" t="s">
        <v>1187</v>
      </c>
      <c r="H770" s="136" t="s">
        <v>1209</v>
      </c>
      <c r="I770" s="136"/>
      <c r="J770" s="137" t="str">
        <f>+VLOOKUP(P770,CATÁLOGO!D:E,2)</f>
        <v>5000 BIENES MUEBLES, INMUEBLES E INTANGIBLES</v>
      </c>
      <c r="K770" s="137" t="str">
        <f>+VLOOKUP(Q770,CATÁLOGO!G:H,2,FALSE)</f>
        <v>5100 MOBILIARIO Y EQUIPO DE ADMINISTRACION</v>
      </c>
      <c r="L770" s="142" t="str">
        <f>+VLOOKUP(O770,CATÁLOGO!J:K,2,FALSE)</f>
        <v>511 MUEBLES DE OFICINA Y ESTANTERIA</v>
      </c>
      <c r="M770" s="143">
        <f t="shared" si="49"/>
        <v>500000</v>
      </c>
      <c r="N770" s="170">
        <v>500000</v>
      </c>
      <c r="O770">
        <v>511</v>
      </c>
      <c r="P770" s="5">
        <v>5</v>
      </c>
      <c r="Q770" s="4" t="str">
        <f t="shared" si="48"/>
        <v>51</v>
      </c>
      <c r="T770" s="171">
        <v>500000</v>
      </c>
      <c r="U770" s="171">
        <f t="shared" si="56"/>
        <v>500000</v>
      </c>
      <c r="V770">
        <v>500000</v>
      </c>
    </row>
    <row r="771" spans="1:22" hidden="1">
      <c r="D771" s="136" t="s">
        <v>1343</v>
      </c>
      <c r="E771" s="136" t="s">
        <v>1169</v>
      </c>
      <c r="F771" s="136" t="s">
        <v>1169</v>
      </c>
      <c r="G771" s="136" t="s">
        <v>1187</v>
      </c>
      <c r="H771" s="136" t="s">
        <v>1209</v>
      </c>
      <c r="I771" s="136"/>
      <c r="J771" s="137" t="str">
        <f>+VLOOKUP(P771,CATÁLOGO!D:E,2)</f>
        <v>5000 BIENES MUEBLES, INMUEBLES E INTANGIBLES</v>
      </c>
      <c r="K771" s="137" t="str">
        <f>+VLOOKUP(Q771,CATÁLOGO!G:H,2,FALSE)</f>
        <v>5100 MOBILIARIO Y EQUIPO DE ADMINISTRACION</v>
      </c>
      <c r="L771" s="142" t="str">
        <f>+VLOOKUP(O771,CATÁLOGO!J:K,2,FALSE)</f>
        <v>512 MUEBLES, EXCEPTO DE OFICINA Y ESTANTERIA</v>
      </c>
      <c r="M771" s="143">
        <f t="shared" si="49"/>
        <v>100000</v>
      </c>
      <c r="N771" s="170">
        <v>100000</v>
      </c>
      <c r="O771">
        <v>512</v>
      </c>
      <c r="P771" s="5">
        <v>5</v>
      </c>
      <c r="Q771" s="4" t="str">
        <f t="shared" ref="Q771:Q785" si="57">+MID(O771,1,2)</f>
        <v>51</v>
      </c>
      <c r="T771" s="171">
        <v>100000</v>
      </c>
      <c r="U771" s="171">
        <f t="shared" si="56"/>
        <v>100000</v>
      </c>
      <c r="V771">
        <v>100000</v>
      </c>
    </row>
    <row r="772" spans="1:22" hidden="1">
      <c r="B772">
        <v>43</v>
      </c>
      <c r="C772">
        <v>135</v>
      </c>
      <c r="D772" s="136" t="s">
        <v>1392</v>
      </c>
      <c r="E772" s="136" t="s">
        <v>1168</v>
      </c>
      <c r="F772" s="136" t="s">
        <v>1168</v>
      </c>
      <c r="G772" s="136" t="s">
        <v>1174</v>
      </c>
      <c r="H772" s="136" t="s">
        <v>1209</v>
      </c>
      <c r="I772" s="136"/>
      <c r="J772" s="137" t="str">
        <f>+VLOOKUP(P772,CATÁLOGO!D:E,2)</f>
        <v>5000 BIENES MUEBLES, INMUEBLES E INTANGIBLES</v>
      </c>
      <c r="K772" s="137" t="str">
        <f>+VLOOKUP(Q772,CATÁLOGO!G:H,2,FALSE)</f>
        <v>5100 MOBILIARIO Y EQUIPO DE ADMINISTRACION</v>
      </c>
      <c r="L772" s="142" t="str">
        <f>+VLOOKUP(O772,CATÁLOGO!J:K,2,FALSE)</f>
        <v>515 EQUIPO DE COMPUTO Y DE TECNOLOGIAS DE LA INFORMACION</v>
      </c>
      <c r="M772" s="143">
        <f t="shared" ref="M772:M800" si="58">+N772</f>
        <v>1500000</v>
      </c>
      <c r="N772" s="170">
        <v>1500000</v>
      </c>
      <c r="O772">
        <v>515</v>
      </c>
      <c r="P772" s="5">
        <v>5</v>
      </c>
      <c r="Q772" s="4" t="str">
        <f t="shared" si="57"/>
        <v>51</v>
      </c>
      <c r="T772" s="171">
        <v>1000000</v>
      </c>
      <c r="U772" s="171">
        <f t="shared" si="56"/>
        <v>1000000</v>
      </c>
      <c r="V772">
        <v>1000000</v>
      </c>
    </row>
    <row r="773" spans="1:22" hidden="1">
      <c r="B773">
        <v>85</v>
      </c>
      <c r="C773">
        <v>142</v>
      </c>
      <c r="D773" s="136" t="s">
        <v>1343</v>
      </c>
      <c r="E773" s="136" t="s">
        <v>1169</v>
      </c>
      <c r="F773" s="136" t="s">
        <v>1169</v>
      </c>
      <c r="G773" s="136" t="s">
        <v>1187</v>
      </c>
      <c r="H773" s="136" t="s">
        <v>1209</v>
      </c>
      <c r="I773" s="136"/>
      <c r="J773" s="137" t="str">
        <f>+VLOOKUP(P773,CATÁLOGO!D:E,2)</f>
        <v>5000 BIENES MUEBLES, INMUEBLES E INTANGIBLES</v>
      </c>
      <c r="K773" s="137" t="str">
        <f>+VLOOKUP(Q773,CATÁLOGO!G:H,2,FALSE)</f>
        <v>5100 MOBILIARIO Y EQUIPO DE ADMINISTRACION</v>
      </c>
      <c r="L773" s="142" t="str">
        <f>+VLOOKUP(O773,CATÁLOGO!J:K,2,FALSE)</f>
        <v>519 OTROS MOBILIARIOS Y EQUIPOS DE ADMINISTRACION</v>
      </c>
      <c r="M773" s="143">
        <f t="shared" si="58"/>
        <v>500000</v>
      </c>
      <c r="N773" s="170">
        <v>500000</v>
      </c>
      <c r="O773">
        <v>519</v>
      </c>
      <c r="P773" s="5">
        <v>5</v>
      </c>
      <c r="Q773" s="4" t="str">
        <f t="shared" si="57"/>
        <v>51</v>
      </c>
      <c r="T773" s="171">
        <v>500000</v>
      </c>
      <c r="U773" s="171">
        <f t="shared" si="56"/>
        <v>500000</v>
      </c>
      <c r="V773">
        <v>500000</v>
      </c>
    </row>
    <row r="774" spans="1:22" hidden="1">
      <c r="B774">
        <v>86</v>
      </c>
      <c r="C774">
        <v>143</v>
      </c>
      <c r="D774" s="136" t="s">
        <v>1343</v>
      </c>
      <c r="E774" s="136" t="s">
        <v>1169</v>
      </c>
      <c r="F774" s="136" t="s">
        <v>1169</v>
      </c>
      <c r="G774" s="136" t="s">
        <v>1187</v>
      </c>
      <c r="H774" s="136" t="s">
        <v>1209</v>
      </c>
      <c r="I774" s="136"/>
      <c r="J774" s="137" t="str">
        <f>+VLOOKUP(P774,CATÁLOGO!D:E,2)</f>
        <v>5000 BIENES MUEBLES, INMUEBLES E INTANGIBLES</v>
      </c>
      <c r="K774" s="137" t="str">
        <f>+VLOOKUP(Q774,CATÁLOGO!G:H,2,FALSE)</f>
        <v>5200 MOBILIARIO Y EQUIPO EDUCACIONAL Y RECREATIVO</v>
      </c>
      <c r="L774" s="142" t="str">
        <f>+VLOOKUP(O774,CATÁLOGO!J:K,2,FALSE)</f>
        <v>521 EQUIPOS Y APARATOS AUDIOVISUALES</v>
      </c>
      <c r="M774" s="143">
        <f t="shared" si="58"/>
        <v>50000</v>
      </c>
      <c r="N774" s="170">
        <v>50000</v>
      </c>
      <c r="O774">
        <v>521</v>
      </c>
      <c r="P774" s="5">
        <v>5</v>
      </c>
      <c r="Q774" s="4" t="str">
        <f t="shared" si="57"/>
        <v>52</v>
      </c>
      <c r="T774" s="171">
        <v>50000</v>
      </c>
      <c r="U774" s="171">
        <f t="shared" si="56"/>
        <v>50000</v>
      </c>
      <c r="V774">
        <v>50000</v>
      </c>
    </row>
    <row r="775" spans="1:22" hidden="1">
      <c r="B775">
        <v>87</v>
      </c>
      <c r="C775">
        <v>144</v>
      </c>
      <c r="D775" s="136" t="s">
        <v>1343</v>
      </c>
      <c r="E775" s="136" t="s">
        <v>1169</v>
      </c>
      <c r="F775" s="136" t="s">
        <v>1169</v>
      </c>
      <c r="G775" s="136" t="s">
        <v>1187</v>
      </c>
      <c r="H775" s="136" t="s">
        <v>1209</v>
      </c>
      <c r="I775" s="136"/>
      <c r="J775" s="137" t="str">
        <f>+VLOOKUP(P775,CATÁLOGO!D:E,2)</f>
        <v>5000 BIENES MUEBLES, INMUEBLES E INTANGIBLES</v>
      </c>
      <c r="K775" s="137" t="str">
        <f>+VLOOKUP(Q775,CATÁLOGO!G:H,2,FALSE)</f>
        <v>5200 MOBILIARIO Y EQUIPO EDUCACIONAL Y RECREATIVO</v>
      </c>
      <c r="L775" s="142" t="str">
        <f>+VLOOKUP(O775,CATÁLOGO!J:K,2,FALSE)</f>
        <v>522 APARATOS DEPORTIVOS</v>
      </c>
      <c r="M775" s="143">
        <f t="shared" si="58"/>
        <v>500000</v>
      </c>
      <c r="N775" s="170">
        <v>500000</v>
      </c>
      <c r="O775">
        <v>522</v>
      </c>
      <c r="P775" s="5">
        <v>5</v>
      </c>
      <c r="Q775" s="4" t="str">
        <f t="shared" si="57"/>
        <v>52</v>
      </c>
      <c r="T775" s="171">
        <v>500000</v>
      </c>
      <c r="U775" s="171">
        <f t="shared" si="56"/>
        <v>500000</v>
      </c>
      <c r="V775">
        <v>50000</v>
      </c>
    </row>
    <row r="776" spans="1:22" hidden="1">
      <c r="B776">
        <v>88</v>
      </c>
      <c r="C776">
        <v>145</v>
      </c>
      <c r="D776" s="136" t="s">
        <v>1343</v>
      </c>
      <c r="E776" s="136" t="s">
        <v>1169</v>
      </c>
      <c r="F776" s="136" t="s">
        <v>1169</v>
      </c>
      <c r="G776" s="136" t="s">
        <v>1187</v>
      </c>
      <c r="H776" s="136" t="s">
        <v>1209</v>
      </c>
      <c r="I776" s="136"/>
      <c r="J776" s="137" t="str">
        <f>+VLOOKUP(P776,CATÁLOGO!D:E,2)</f>
        <v>5000 BIENES MUEBLES, INMUEBLES E INTANGIBLES</v>
      </c>
      <c r="K776" s="137" t="str">
        <f>+VLOOKUP(Q776,CATÁLOGO!G:H,2,FALSE)</f>
        <v>5200 MOBILIARIO Y EQUIPO EDUCACIONAL Y RECREATIVO</v>
      </c>
      <c r="L776" s="142" t="str">
        <f>+VLOOKUP(O776,CATÁLOGO!J:K,2,FALSE)</f>
        <v>523 CAMARAS FOTOGRAFICAS Y DE VIDEO</v>
      </c>
      <c r="M776" s="143">
        <f t="shared" si="58"/>
        <v>100000</v>
      </c>
      <c r="N776" s="170">
        <v>100000</v>
      </c>
      <c r="O776">
        <v>523</v>
      </c>
      <c r="P776" s="5">
        <v>5</v>
      </c>
      <c r="Q776" s="4" t="str">
        <f t="shared" si="57"/>
        <v>52</v>
      </c>
      <c r="T776" s="171">
        <v>100000</v>
      </c>
      <c r="U776" s="171">
        <f t="shared" si="56"/>
        <v>100000</v>
      </c>
      <c r="V776">
        <v>50000</v>
      </c>
    </row>
    <row r="777" spans="1:22" hidden="1">
      <c r="D777" s="136" t="s">
        <v>1343</v>
      </c>
      <c r="E777" s="136" t="s">
        <v>1169</v>
      </c>
      <c r="F777" s="136" t="s">
        <v>1169</v>
      </c>
      <c r="G777" s="136" t="s">
        <v>1187</v>
      </c>
      <c r="H777" s="136" t="s">
        <v>1209</v>
      </c>
      <c r="I777" s="136"/>
      <c r="J777" s="137" t="str">
        <f>+VLOOKUP(P777,CATÁLOGO!D:E,2)</f>
        <v>5000 BIENES MUEBLES, INMUEBLES E INTANGIBLES</v>
      </c>
      <c r="K777" s="137" t="str">
        <f>+VLOOKUP(Q777,CATÁLOGO!G:H,2,FALSE)</f>
        <v>5200 MOBILIARIO Y EQUIPO EDUCACIONAL Y RECREATIVO</v>
      </c>
      <c r="L777" s="142" t="str">
        <f>+VLOOKUP(O777,CATÁLOGO!J:K,2,FALSE)</f>
        <v>529 OTRO MOBILIARIO Y EQUIPO EDUCACIONAL Y RECREATIVO</v>
      </c>
      <c r="M777" s="143">
        <f t="shared" si="58"/>
        <v>2000000</v>
      </c>
      <c r="N777" s="170">
        <v>2000000</v>
      </c>
      <c r="O777">
        <v>529</v>
      </c>
      <c r="P777" s="5">
        <v>5</v>
      </c>
      <c r="Q777" s="4" t="str">
        <f t="shared" si="57"/>
        <v>52</v>
      </c>
      <c r="T777" s="171">
        <v>100000</v>
      </c>
      <c r="U777" s="171">
        <f t="shared" si="56"/>
        <v>100000</v>
      </c>
      <c r="V777">
        <v>150000</v>
      </c>
    </row>
    <row r="778" spans="1:22" hidden="1">
      <c r="B778">
        <v>105</v>
      </c>
      <c r="C778">
        <v>80</v>
      </c>
      <c r="D778" s="136" t="s">
        <v>1338</v>
      </c>
      <c r="E778" s="136" t="s">
        <v>1165</v>
      </c>
      <c r="F778" s="136" t="s">
        <v>1165</v>
      </c>
      <c r="G778" s="136" t="s">
        <v>1188</v>
      </c>
      <c r="H778" s="136" t="s">
        <v>1210</v>
      </c>
      <c r="I778" s="136"/>
      <c r="J778" s="137" t="str">
        <f>+VLOOKUP(P778,CATÁLOGO!D:E,2)</f>
        <v>5000 BIENES MUEBLES, INMUEBLES E INTANGIBLES</v>
      </c>
      <c r="K778" s="137" t="str">
        <f>+VLOOKUP(Q778,CATÁLOGO!G:H,2,FALSE)</f>
        <v>5300 EQUIPO E INSTRUMENTAL MEDICO Y DE LABORATORIO</v>
      </c>
      <c r="L778" s="142" t="str">
        <f>+VLOOKUP(O778,CATÁLOGO!J:K,2,FALSE)</f>
        <v>531 EQUIPO MEDICO Y DE LABORATORIO</v>
      </c>
      <c r="M778" s="143">
        <f t="shared" si="58"/>
        <v>1000000</v>
      </c>
      <c r="N778" s="170">
        <v>1000000</v>
      </c>
      <c r="O778">
        <v>531</v>
      </c>
      <c r="P778" s="5">
        <v>5</v>
      </c>
      <c r="Q778" s="4" t="str">
        <f t="shared" si="57"/>
        <v>53</v>
      </c>
      <c r="T778" s="171">
        <v>1000000</v>
      </c>
      <c r="U778" s="171">
        <f t="shared" si="56"/>
        <v>1000000</v>
      </c>
      <c r="V778">
        <v>700000</v>
      </c>
    </row>
    <row r="779" spans="1:22" hidden="1">
      <c r="A779" s="172"/>
      <c r="B779" s="172"/>
      <c r="C779" s="172"/>
      <c r="D779" s="173" t="s">
        <v>1338</v>
      </c>
      <c r="E779" s="173" t="s">
        <v>1165</v>
      </c>
      <c r="F779" s="173" t="s">
        <v>1165</v>
      </c>
      <c r="G779" s="173" t="s">
        <v>1188</v>
      </c>
      <c r="H779" s="173" t="s">
        <v>1210</v>
      </c>
      <c r="I779" s="173"/>
      <c r="J779" s="168" t="str">
        <f>+VLOOKUP(P779,CATÁLOGO!D:E,2)</f>
        <v>5000 BIENES MUEBLES, INMUEBLES E INTANGIBLES</v>
      </c>
      <c r="K779" s="168" t="str">
        <f>+VLOOKUP(Q779,CATÁLOGO!G:H,2,FALSE)</f>
        <v>5300 EQUIPO E INSTRUMENTAL MEDICO Y DE LABORATORIO</v>
      </c>
      <c r="L779" s="174" t="str">
        <f>+VLOOKUP(O779,CATÁLOGO!J:K,2,FALSE)</f>
        <v>532 INSTRUMENTAL MEDICO Y DE LABORATORIO</v>
      </c>
      <c r="M779" s="143">
        <f t="shared" si="58"/>
        <v>500000</v>
      </c>
      <c r="N779" s="170">
        <v>500000</v>
      </c>
      <c r="O779" s="172">
        <v>532</v>
      </c>
      <c r="P779" s="175">
        <v>5</v>
      </c>
      <c r="Q779" s="176" t="str">
        <f t="shared" si="57"/>
        <v>53</v>
      </c>
      <c r="R779" s="172"/>
      <c r="S779" s="172"/>
      <c r="T779" s="177">
        <v>500000</v>
      </c>
      <c r="U779" s="184">
        <f t="shared" si="56"/>
        <v>500000</v>
      </c>
    </row>
    <row r="780" spans="1:22" hidden="1">
      <c r="B780">
        <v>49</v>
      </c>
      <c r="C780">
        <v>64</v>
      </c>
      <c r="D780" s="136" t="s">
        <v>1376</v>
      </c>
      <c r="E780" s="136" t="s">
        <v>1163</v>
      </c>
      <c r="F780" s="136" t="s">
        <v>1163</v>
      </c>
      <c r="G780" s="136" t="s">
        <v>1187</v>
      </c>
      <c r="H780" s="136" t="s">
        <v>1214</v>
      </c>
      <c r="I780" s="136"/>
      <c r="J780" s="137" t="str">
        <f>+VLOOKUP(P780,CATÁLOGO!D:E,2)</f>
        <v>5000 BIENES MUEBLES, INMUEBLES E INTANGIBLES</v>
      </c>
      <c r="K780" s="137" t="str">
        <f>+VLOOKUP(Q780,CATÁLOGO!G:H,2,FALSE)</f>
        <v>5400 VEHICULOS Y EQUIPO DE TRANSPORTE</v>
      </c>
      <c r="L780" s="142" t="str">
        <f>+VLOOKUP(O780,CATÁLOGO!J:K,2,FALSE)</f>
        <v>541 VEHICULOS Y EQUIPO TERRESTRE</v>
      </c>
      <c r="M780" s="143">
        <f t="shared" si="58"/>
        <v>4500000</v>
      </c>
      <c r="N780" s="170">
        <v>4500000</v>
      </c>
      <c r="O780">
        <v>541</v>
      </c>
      <c r="P780" s="5">
        <v>5</v>
      </c>
      <c r="Q780" s="4" t="str">
        <f t="shared" si="57"/>
        <v>54</v>
      </c>
      <c r="T780" s="171">
        <v>4000000</v>
      </c>
      <c r="U780" s="171">
        <f t="shared" si="56"/>
        <v>4000000</v>
      </c>
      <c r="V780">
        <v>6450000</v>
      </c>
    </row>
    <row r="781" spans="1:22" hidden="1">
      <c r="D781" s="136" t="s">
        <v>1376</v>
      </c>
      <c r="E781" s="136" t="s">
        <v>1163</v>
      </c>
      <c r="F781" s="136" t="s">
        <v>1163</v>
      </c>
      <c r="G781" s="136" t="s">
        <v>1187</v>
      </c>
      <c r="H781" s="136" t="s">
        <v>1214</v>
      </c>
      <c r="I781" s="136"/>
      <c r="J781" s="137" t="str">
        <f>+VLOOKUP(P781,CATÁLOGO!D:E,2)</f>
        <v>5000 BIENES MUEBLES, INMUEBLES E INTANGIBLES</v>
      </c>
      <c r="K781" s="137" t="str">
        <f>+VLOOKUP(Q781,CATÁLOGO!G:H,2,FALSE)</f>
        <v>5400 VEHICULOS Y EQUIPO DE TRANSPORTE</v>
      </c>
      <c r="L781" s="142" t="str">
        <f>+VLOOKUP(O781,CATÁLOGO!J:K,2,FALSE)</f>
        <v>542 CARROCERIAS Y REMOLQUES</v>
      </c>
      <c r="M781" s="143">
        <f t="shared" si="58"/>
        <v>500000</v>
      </c>
      <c r="N781" s="170">
        <v>500000</v>
      </c>
      <c r="O781">
        <v>542</v>
      </c>
      <c r="P781" s="5">
        <v>5</v>
      </c>
      <c r="Q781" s="4" t="str">
        <f t="shared" si="57"/>
        <v>54</v>
      </c>
      <c r="T781" s="171">
        <v>500000</v>
      </c>
      <c r="U781" s="171">
        <f t="shared" si="56"/>
        <v>500000</v>
      </c>
      <c r="V781">
        <v>500000</v>
      </c>
    </row>
    <row r="782" spans="1:22" hidden="1">
      <c r="D782" s="136" t="s">
        <v>1376</v>
      </c>
      <c r="E782" s="136" t="s">
        <v>1163</v>
      </c>
      <c r="F782" s="136" t="s">
        <v>1163</v>
      </c>
      <c r="G782" s="136" t="s">
        <v>1187</v>
      </c>
      <c r="H782" s="136" t="s">
        <v>1214</v>
      </c>
      <c r="I782" s="136"/>
      <c r="J782" s="137" t="str">
        <f>+VLOOKUP(P782,CATÁLOGO!D:E,2)</f>
        <v>5000 BIENES MUEBLES, INMUEBLES E INTANGIBLES</v>
      </c>
      <c r="K782" s="137" t="str">
        <f>+VLOOKUP(Q782,CATÁLOGO!G:H,2,FALSE)</f>
        <v>5400 VEHICULOS Y EQUIPO DE TRANSPORTE</v>
      </c>
      <c r="L782" s="142" t="str">
        <f>+VLOOKUP(O782,CATÁLOGO!J:K,2,FALSE)</f>
        <v>549 OTROS EQUIPOS DE TRANSPORTE</v>
      </c>
      <c r="M782" s="143">
        <f t="shared" si="58"/>
        <v>500000</v>
      </c>
      <c r="N782" s="170">
        <v>500000</v>
      </c>
      <c r="O782">
        <v>549</v>
      </c>
      <c r="P782" s="5">
        <v>5</v>
      </c>
      <c r="Q782" s="4" t="str">
        <f t="shared" si="57"/>
        <v>54</v>
      </c>
      <c r="T782" s="171">
        <v>500000</v>
      </c>
      <c r="U782" s="171">
        <f t="shared" si="56"/>
        <v>500000</v>
      </c>
      <c r="V782">
        <v>2550000</v>
      </c>
    </row>
    <row r="783" spans="1:22" hidden="1">
      <c r="D783" s="136" t="s">
        <v>1360</v>
      </c>
      <c r="E783" s="136" t="s">
        <v>1160</v>
      </c>
      <c r="F783" s="136" t="s">
        <v>1160</v>
      </c>
      <c r="G783" s="136" t="s">
        <v>1179</v>
      </c>
      <c r="H783" s="136" t="s">
        <v>1210</v>
      </c>
      <c r="I783" s="136"/>
      <c r="J783" s="137" t="str">
        <f>+VLOOKUP(P783,CATÁLOGO!D:E,2)</f>
        <v>5000 BIENES MUEBLES, INMUEBLES E INTANGIBLES</v>
      </c>
      <c r="K783" s="137" t="str">
        <f>+VLOOKUP(Q783,CATÁLOGO!G:H,2,FALSE)</f>
        <v>5500 EQUIPO DE DEFENSA Y SEGURIDAD</v>
      </c>
      <c r="L783" s="142" t="str">
        <f>+VLOOKUP(O783,CATÁLOGO!J:K,2,FALSE)</f>
        <v>551 EQUIPO DE DEFENSA Y SEGURIDAD</v>
      </c>
      <c r="M783" s="143">
        <f t="shared" si="58"/>
        <v>500000</v>
      </c>
      <c r="N783" s="170">
        <v>500000</v>
      </c>
      <c r="O783">
        <v>551</v>
      </c>
      <c r="P783" s="5">
        <v>5</v>
      </c>
      <c r="Q783" s="4" t="str">
        <f t="shared" si="57"/>
        <v>55</v>
      </c>
      <c r="T783" s="171">
        <v>2000000</v>
      </c>
      <c r="U783" s="171">
        <f t="shared" si="56"/>
        <v>2000000</v>
      </c>
      <c r="V783">
        <v>2000000</v>
      </c>
    </row>
    <row r="784" spans="1:22" hidden="1">
      <c r="A784" s="178"/>
      <c r="B784" s="178"/>
      <c r="C784" s="178"/>
      <c r="D784" s="179" t="s">
        <v>1343</v>
      </c>
      <c r="E784" s="179" t="s">
        <v>1169</v>
      </c>
      <c r="F784" s="179" t="s">
        <v>1169</v>
      </c>
      <c r="G784" s="179" t="s">
        <v>1187</v>
      </c>
      <c r="H784" s="179" t="s">
        <v>1209</v>
      </c>
      <c r="I784" s="179"/>
      <c r="J784" s="180" t="str">
        <f>+VLOOKUP(P784,CATÁLOGO!D:E,2)</f>
        <v>5000 BIENES MUEBLES, INMUEBLES E INTANGIBLES</v>
      </c>
      <c r="K784" s="180" t="str">
        <f>+VLOOKUP(Q784,CATÁLOGO!G:H,2,FALSE)</f>
        <v>5600 MAQUINARIA, OTROS EQUIPOS Y HERRAMIENTAS</v>
      </c>
      <c r="L784" s="181" t="str">
        <f>+VLOOKUP(O784,CATÁLOGO!J:K,2,FALSE)</f>
        <v>564 SISTEMAS DE AIRE ACONDICIONADO, CALEFACCION Y DE REFRIGERACION INDUSTRIAL Y COMERCIAL</v>
      </c>
      <c r="M784" s="143">
        <f t="shared" si="58"/>
        <v>300000</v>
      </c>
      <c r="N784" s="170">
        <v>300000</v>
      </c>
      <c r="O784" s="178">
        <v>564</v>
      </c>
      <c r="P784" s="182">
        <v>5</v>
      </c>
      <c r="Q784" s="183" t="str">
        <f t="shared" si="57"/>
        <v>56</v>
      </c>
      <c r="R784" s="178"/>
      <c r="S784" s="178"/>
      <c r="T784" s="184">
        <v>150000</v>
      </c>
      <c r="U784" s="184">
        <f t="shared" si="56"/>
        <v>150000</v>
      </c>
    </row>
    <row r="785" spans="1:22" hidden="1">
      <c r="A785" s="178"/>
      <c r="B785" s="178"/>
      <c r="C785" s="178"/>
      <c r="D785" s="179" t="s">
        <v>1343</v>
      </c>
      <c r="E785" s="179" t="s">
        <v>1169</v>
      </c>
      <c r="F785" s="179" t="s">
        <v>1169</v>
      </c>
      <c r="G785" s="179" t="s">
        <v>1187</v>
      </c>
      <c r="H785" s="179" t="s">
        <v>1209</v>
      </c>
      <c r="I785" s="179"/>
      <c r="J785" s="180" t="str">
        <f>+VLOOKUP(P785,CATÁLOGO!D:E,2)</f>
        <v>5000 BIENES MUEBLES, INMUEBLES E INTANGIBLES</v>
      </c>
      <c r="K785" s="180" t="str">
        <f>+VLOOKUP(Q785,CATÁLOGO!G:H,2,FALSE)</f>
        <v>5600 MAQUINARIA, OTROS EQUIPOS Y HERRAMIENTAS</v>
      </c>
      <c r="L785" s="181" t="str">
        <f>+VLOOKUP(O785,CATÁLOGO!J:K,2,FALSE)</f>
        <v>566 EQUIPOS DE GENERACION ELECTRICA, APARATOS Y ACCESORIOS ELECTRICOS</v>
      </c>
      <c r="M785" s="143">
        <f t="shared" si="58"/>
        <v>1000000</v>
      </c>
      <c r="N785" s="170">
        <v>1000000</v>
      </c>
      <c r="O785" s="178">
        <v>566</v>
      </c>
      <c r="P785" s="182">
        <v>5</v>
      </c>
      <c r="Q785" s="183" t="str">
        <f t="shared" si="57"/>
        <v>56</v>
      </c>
      <c r="R785" s="178"/>
      <c r="S785" s="178"/>
      <c r="T785" s="177">
        <v>1000000</v>
      </c>
      <c r="U785" s="184">
        <f t="shared" si="56"/>
        <v>1000000</v>
      </c>
    </row>
    <row r="786" spans="1:22" hidden="1">
      <c r="B786">
        <v>89</v>
      </c>
      <c r="C786">
        <v>146</v>
      </c>
      <c r="D786" s="136" t="s">
        <v>1343</v>
      </c>
      <c r="E786" s="136" t="s">
        <v>1169</v>
      </c>
      <c r="F786" s="136" t="s">
        <v>1169</v>
      </c>
      <c r="G786" s="136" t="s">
        <v>1187</v>
      </c>
      <c r="H786" s="136" t="s">
        <v>1209</v>
      </c>
      <c r="I786" s="136"/>
      <c r="J786" s="137" t="str">
        <f>+VLOOKUP(P786,CATÁLOGO!D:E,2)</f>
        <v>5000 BIENES MUEBLES, INMUEBLES E INTANGIBLES</v>
      </c>
      <c r="K786" s="137" t="str">
        <f>+VLOOKUP(Q786,CATÁLOGO!G:H,2,FALSE)</f>
        <v>5600 MAQUINARIA, OTROS EQUIPOS Y HERRAMIENTAS</v>
      </c>
      <c r="L786" s="142" t="str">
        <f>+VLOOKUP(O786,CATÁLOGO!J:K,2,FALSE)</f>
        <v>567 HERRAMIENTAS Y MAQUINAS¿HERRAMIENTA</v>
      </c>
      <c r="M786" s="143">
        <f t="shared" si="58"/>
        <v>200000</v>
      </c>
      <c r="N786" s="170">
        <v>200000</v>
      </c>
      <c r="O786">
        <v>567</v>
      </c>
      <c r="P786" s="5">
        <v>5</v>
      </c>
      <c r="Q786" s="4" t="str">
        <f t="shared" ref="Q786:Q800" si="59">+MID(O786,1,2)</f>
        <v>56</v>
      </c>
      <c r="T786" s="171">
        <v>200000</v>
      </c>
      <c r="U786" s="171">
        <f t="shared" si="56"/>
        <v>200000</v>
      </c>
      <c r="V786">
        <v>75000</v>
      </c>
    </row>
    <row r="787" spans="1:22" hidden="1">
      <c r="B787">
        <v>90</v>
      </c>
      <c r="D787" s="136" t="s">
        <v>1343</v>
      </c>
      <c r="E787" s="136" t="s">
        <v>1169</v>
      </c>
      <c r="F787" s="136" t="s">
        <v>1169</v>
      </c>
      <c r="G787" s="136" t="s">
        <v>1187</v>
      </c>
      <c r="H787" s="136" t="s">
        <v>1209</v>
      </c>
      <c r="I787" s="136"/>
      <c r="J787" s="137" t="str">
        <f>+VLOOKUP(P787,CATÁLOGO!D:E,2)</f>
        <v>5000 BIENES MUEBLES, INMUEBLES E INTANGIBLES</v>
      </c>
      <c r="K787" s="137" t="str">
        <f>+VLOOKUP(Q787,CATÁLOGO!G:H,2,FALSE)</f>
        <v>5900 ACTIVOS INTANGIBLES</v>
      </c>
      <c r="L787" s="142" t="str">
        <f>+VLOOKUP(O787,CATÁLOGO!J:K,2,FALSE)</f>
        <v>591 SOFTWARE</v>
      </c>
      <c r="M787" s="143">
        <f t="shared" si="58"/>
        <v>250000</v>
      </c>
      <c r="N787" s="170">
        <v>250000</v>
      </c>
      <c r="O787">
        <v>591</v>
      </c>
      <c r="P787" s="5">
        <v>5</v>
      </c>
      <c r="Q787" s="4" t="str">
        <f t="shared" si="59"/>
        <v>59</v>
      </c>
      <c r="T787" s="171">
        <v>500000</v>
      </c>
      <c r="U787" s="171">
        <f t="shared" si="56"/>
        <v>500000</v>
      </c>
      <c r="V787">
        <v>780000</v>
      </c>
    </row>
    <row r="788" spans="1:22" hidden="1">
      <c r="A788" s="178"/>
      <c r="B788" s="178"/>
      <c r="C788" s="178"/>
      <c r="D788" s="179" t="s">
        <v>1343</v>
      </c>
      <c r="E788" s="179" t="s">
        <v>1169</v>
      </c>
      <c r="F788" s="179" t="s">
        <v>1169</v>
      </c>
      <c r="G788" s="179" t="s">
        <v>1187</v>
      </c>
      <c r="H788" s="179" t="s">
        <v>1209</v>
      </c>
      <c r="I788" s="179"/>
      <c r="J788" s="180" t="str">
        <f>+VLOOKUP(P788,CATÁLOGO!D:E,2)</f>
        <v>5000 BIENES MUEBLES, INMUEBLES E INTANGIBLES</v>
      </c>
      <c r="K788" s="180" t="str">
        <f>+VLOOKUP(Q788,CATÁLOGO!G:H,2,FALSE)</f>
        <v>5900 ACTIVOS INTANGIBLES</v>
      </c>
      <c r="L788" s="181" t="str">
        <f>+VLOOKUP(O788,CATÁLOGO!J:K,2,FALSE)</f>
        <v>593 MARCAS</v>
      </c>
      <c r="M788" s="143">
        <f t="shared" si="58"/>
        <v>250000</v>
      </c>
      <c r="N788" s="170">
        <v>250000</v>
      </c>
      <c r="O788" s="178">
        <v>593</v>
      </c>
      <c r="P788" s="182">
        <v>5</v>
      </c>
      <c r="Q788" s="183" t="str">
        <f t="shared" ref="Q788:Q789" si="60">+MID(O788,1,2)</f>
        <v>59</v>
      </c>
      <c r="R788" s="178"/>
      <c r="S788" s="178"/>
      <c r="T788" s="184">
        <v>500000</v>
      </c>
      <c r="U788" s="184">
        <f t="shared" si="56"/>
        <v>500000</v>
      </c>
    </row>
    <row r="789" spans="1:22" hidden="1">
      <c r="A789" s="178"/>
      <c r="B789" s="178"/>
      <c r="C789" s="178"/>
      <c r="D789" s="179" t="s">
        <v>1343</v>
      </c>
      <c r="E789" s="179" t="s">
        <v>1169</v>
      </c>
      <c r="F789" s="179" t="s">
        <v>1169</v>
      </c>
      <c r="G789" s="179" t="s">
        <v>1187</v>
      </c>
      <c r="H789" s="179" t="s">
        <v>1209</v>
      </c>
      <c r="I789" s="179"/>
      <c r="J789" s="180" t="str">
        <f>+VLOOKUP(P789,CATÁLOGO!D:E,2)</f>
        <v>5000 BIENES MUEBLES, INMUEBLES E INTANGIBLES</v>
      </c>
      <c r="K789" s="180" t="str">
        <f>+VLOOKUP(Q789,CATÁLOGO!G:H,2,FALSE)</f>
        <v>5900 ACTIVOS INTANGIBLES</v>
      </c>
      <c r="L789" s="181" t="str">
        <f>+VLOOKUP(O789,CATÁLOGO!J:K,2,FALSE)</f>
        <v>594 DERECHOS</v>
      </c>
      <c r="M789" s="143">
        <f t="shared" si="58"/>
        <v>0</v>
      </c>
      <c r="N789" s="170">
        <v>0</v>
      </c>
      <c r="O789" s="178">
        <v>594</v>
      </c>
      <c r="P789" s="182">
        <v>5</v>
      </c>
      <c r="Q789" s="183" t="str">
        <f t="shared" si="60"/>
        <v>59</v>
      </c>
      <c r="R789" s="178"/>
      <c r="S789" s="178"/>
      <c r="T789" s="184">
        <v>1600000</v>
      </c>
      <c r="U789" s="184">
        <f t="shared" si="56"/>
        <v>1600000</v>
      </c>
    </row>
    <row r="790" spans="1:22" ht="17.25" hidden="1">
      <c r="B790">
        <v>50</v>
      </c>
      <c r="D790" s="136" t="s">
        <v>1346</v>
      </c>
      <c r="E790" s="136" t="s">
        <v>1155</v>
      </c>
      <c r="F790" s="136" t="s">
        <v>1155</v>
      </c>
      <c r="G790" s="136" t="s">
        <v>1190</v>
      </c>
      <c r="H790" s="136" t="s">
        <v>1213</v>
      </c>
      <c r="I790" s="136"/>
      <c r="J790" s="137" t="str">
        <f>+VLOOKUP(P790,CATÁLOGO!D:E,2)</f>
        <v>6000 INVERSION PUBLICA</v>
      </c>
      <c r="K790" s="137" t="str">
        <f>+VLOOKUP(Q790,CATÁLOGO!G:H,2,FALSE)</f>
        <v>6100 OBRA PUBLICA EN BIENES DE DOMINIO PUBLICO</v>
      </c>
      <c r="L790" s="142" t="str">
        <f>+VLOOKUP(O790,CATÁLOGO!J:K,2,FALSE)</f>
        <v>613 CONSTRUCCION DE OBRAS PARA EL ABASTECIMIENTO DE AGUA, PETROLEO, GAS, ELECTRICIDAD Y TELECOMUNICACIONES</v>
      </c>
      <c r="M790" s="143">
        <f t="shared" si="58"/>
        <v>7000000</v>
      </c>
      <c r="N790" s="170">
        <v>7000000</v>
      </c>
      <c r="O790">
        <v>613</v>
      </c>
      <c r="P790" s="5">
        <v>6</v>
      </c>
      <c r="Q790" s="4" t="str">
        <f t="shared" si="59"/>
        <v>61</v>
      </c>
      <c r="R790" s="144"/>
      <c r="S790" s="80"/>
      <c r="T790" s="171">
        <v>7000000</v>
      </c>
      <c r="U790" s="171">
        <f t="shared" si="56"/>
        <v>7000000</v>
      </c>
      <c r="V790">
        <v>8600000</v>
      </c>
    </row>
    <row r="791" spans="1:22" hidden="1">
      <c r="B791">
        <v>51</v>
      </c>
      <c r="C791">
        <v>25</v>
      </c>
      <c r="D791" s="136" t="s">
        <v>1346</v>
      </c>
      <c r="E791" s="136" t="s">
        <v>1155</v>
      </c>
      <c r="F791" s="136" t="s">
        <v>1155</v>
      </c>
      <c r="G791" s="136" t="s">
        <v>1190</v>
      </c>
      <c r="H791" s="136" t="s">
        <v>1213</v>
      </c>
      <c r="I791" s="136"/>
      <c r="J791" s="137" t="str">
        <f>+VLOOKUP(P791,CATÁLOGO!D:E,2)</f>
        <v>6000 INVERSION PUBLICA</v>
      </c>
      <c r="K791" s="137" t="str">
        <f>+VLOOKUP(Q791,CATÁLOGO!G:H,2,FALSE)</f>
        <v>6100 OBRA PUBLICA EN BIENES DE DOMINIO PUBLICO</v>
      </c>
      <c r="L791" s="142" t="str">
        <f>+VLOOKUP(O791,CATÁLOGO!J:K,2,FALSE)</f>
        <v>614 DIVISION DE TERRENOS Y CONSTRUCCION DE OBRAS DE URBANIZACION</v>
      </c>
      <c r="M791" s="143">
        <f t="shared" si="58"/>
        <v>0</v>
      </c>
      <c r="N791" s="170">
        <v>0</v>
      </c>
      <c r="O791">
        <v>614</v>
      </c>
      <c r="P791" s="5">
        <v>6</v>
      </c>
      <c r="Q791" s="4" t="str">
        <f t="shared" si="59"/>
        <v>61</v>
      </c>
      <c r="R791" s="135"/>
      <c r="T791" s="135"/>
      <c r="U791" s="171">
        <f t="shared" si="56"/>
        <v>0</v>
      </c>
      <c r="V791">
        <v>1014051.3128360052</v>
      </c>
    </row>
    <row r="792" spans="1:22" hidden="1">
      <c r="B792">
        <v>52</v>
      </c>
      <c r="D792" s="136" t="s">
        <v>1346</v>
      </c>
      <c r="E792" s="136" t="s">
        <v>1155</v>
      </c>
      <c r="F792" s="136" t="s">
        <v>1155</v>
      </c>
      <c r="G792" s="136" t="s">
        <v>1190</v>
      </c>
      <c r="H792" s="136" t="s">
        <v>1213</v>
      </c>
      <c r="I792" s="136"/>
      <c r="J792" s="137" t="str">
        <f>+VLOOKUP(P792,CATÁLOGO!D:E,2)</f>
        <v>6000 INVERSION PUBLICA</v>
      </c>
      <c r="K792" s="137" t="str">
        <f>+VLOOKUP(Q792,CATÁLOGO!G:H,2,FALSE)</f>
        <v>6100 OBRA PUBLICA EN BIENES DE DOMINIO PUBLICO</v>
      </c>
      <c r="L792" s="142" t="str">
        <f>+VLOOKUP(O792,CATÁLOGO!J:K,2,FALSE)</f>
        <v>614 DIVISION DE TERRENOS Y CONSTRUCCION DE OBRAS DE URBANIZACION</v>
      </c>
      <c r="M792" s="143">
        <f t="shared" si="58"/>
        <v>0</v>
      </c>
      <c r="N792" s="170">
        <v>0</v>
      </c>
      <c r="O792">
        <v>614</v>
      </c>
      <c r="P792" s="5">
        <v>6</v>
      </c>
      <c r="Q792" s="4" t="str">
        <f t="shared" si="59"/>
        <v>61</v>
      </c>
      <c r="R792" s="135"/>
      <c r="T792" s="135"/>
      <c r="U792" s="171">
        <f t="shared" si="56"/>
        <v>0</v>
      </c>
      <c r="V792">
        <v>8485948.6871639956</v>
      </c>
    </row>
    <row r="793" spans="1:22" hidden="1">
      <c r="B793">
        <v>53</v>
      </c>
      <c r="D793" s="136" t="s">
        <v>1346</v>
      </c>
      <c r="E793" s="136" t="s">
        <v>1155</v>
      </c>
      <c r="F793" s="136" t="s">
        <v>1155</v>
      </c>
      <c r="G793" s="136" t="s">
        <v>1190</v>
      </c>
      <c r="H793" s="136" t="s">
        <v>1213</v>
      </c>
      <c r="I793" s="136"/>
      <c r="J793" s="137" t="str">
        <f>+VLOOKUP(P793,CATÁLOGO!D:E,2)</f>
        <v>6000 INVERSION PUBLICA</v>
      </c>
      <c r="K793" s="137" t="str">
        <f>+VLOOKUP(Q793,CATÁLOGO!G:H,2,FALSE)</f>
        <v>6100 OBRA PUBLICA EN BIENES DE DOMINIO PUBLICO</v>
      </c>
      <c r="L793" s="142" t="str">
        <f>+VLOOKUP(O793,CATÁLOGO!J:K,2,FALSE)</f>
        <v>615 CONSTRUCCION DE VIAS DE COMUNICACION</v>
      </c>
      <c r="M793" s="143">
        <f t="shared" si="58"/>
        <v>30000000</v>
      </c>
      <c r="N793" s="170">
        <v>30000000</v>
      </c>
      <c r="O793">
        <v>615</v>
      </c>
      <c r="P793" s="5">
        <v>6</v>
      </c>
      <c r="Q793" s="4" t="str">
        <f t="shared" si="59"/>
        <v>61</v>
      </c>
      <c r="T793" s="171">
        <v>30000000</v>
      </c>
      <c r="U793" s="171">
        <f t="shared" si="56"/>
        <v>30000000</v>
      </c>
      <c r="V793">
        <v>25564118.850000311</v>
      </c>
    </row>
    <row r="794" spans="1:22" hidden="1">
      <c r="B794">
        <v>54</v>
      </c>
      <c r="C794">
        <v>26</v>
      </c>
      <c r="D794" s="136" t="s">
        <v>1346</v>
      </c>
      <c r="E794" s="136" t="s">
        <v>1155</v>
      </c>
      <c r="F794" s="136" t="s">
        <v>1155</v>
      </c>
      <c r="G794" s="136" t="s">
        <v>1190</v>
      </c>
      <c r="H794" s="136" t="s">
        <v>1213</v>
      </c>
      <c r="I794" s="136"/>
      <c r="J794" s="137" t="str">
        <f>+VLOOKUP(P794,CATÁLOGO!D:E,2)</f>
        <v>6000 INVERSION PUBLICA</v>
      </c>
      <c r="K794" s="137" t="str">
        <f>+VLOOKUP(Q794,CATÁLOGO!G:H,2,FALSE)</f>
        <v>6100 OBRA PUBLICA EN BIENES DE DOMINIO PUBLICO</v>
      </c>
      <c r="L794" s="142" t="str">
        <f>+VLOOKUP(O794,CATÁLOGO!J:K,2,FALSE)</f>
        <v>616 OTRAS CONSTRUCCIONES DE INGENIERÍA CIVIL U OBRA PESADA</v>
      </c>
      <c r="M794" s="143">
        <f t="shared" si="58"/>
        <v>0</v>
      </c>
      <c r="N794" s="170">
        <v>0</v>
      </c>
      <c r="O794">
        <v>616</v>
      </c>
      <c r="P794" s="5">
        <v>6</v>
      </c>
      <c r="Q794" s="4" t="str">
        <f t="shared" si="59"/>
        <v>61</v>
      </c>
      <c r="U794" s="171">
        <f t="shared" si="56"/>
        <v>0</v>
      </c>
      <c r="V794">
        <v>18000000</v>
      </c>
    </row>
    <row r="795" spans="1:22" hidden="1">
      <c r="B795">
        <v>55</v>
      </c>
      <c r="D795" s="136" t="s">
        <v>1346</v>
      </c>
      <c r="E795" s="136" t="s">
        <v>1155</v>
      </c>
      <c r="F795" s="136" t="s">
        <v>1155</v>
      </c>
      <c r="G795" s="136" t="s">
        <v>1190</v>
      </c>
      <c r="H795" s="136" t="s">
        <v>1213</v>
      </c>
      <c r="I795" s="136"/>
      <c r="J795" s="137" t="str">
        <f>+VLOOKUP(P795,CATÁLOGO!D:E,2)</f>
        <v>6000 INVERSION PUBLICA</v>
      </c>
      <c r="K795" s="137" t="str">
        <f>+VLOOKUP(Q795,CATÁLOGO!G:H,2,FALSE)</f>
        <v>6100 OBRA PUBLICA EN BIENES DE DOMINIO PUBLICO</v>
      </c>
      <c r="L795" s="142" t="str">
        <f>+VLOOKUP(O795,CATÁLOGO!J:K,2,FALSE)</f>
        <v>617 INSTALACIONES Y EQUIPAMIENTO EN CONSTRUCCIONES</v>
      </c>
      <c r="M795" s="143">
        <f t="shared" si="58"/>
        <v>0</v>
      </c>
      <c r="N795" s="170">
        <v>0</v>
      </c>
      <c r="O795">
        <v>617</v>
      </c>
      <c r="P795" s="5">
        <v>6</v>
      </c>
      <c r="Q795" s="4" t="str">
        <f t="shared" si="59"/>
        <v>61</v>
      </c>
      <c r="U795" s="171">
        <f t="shared" si="56"/>
        <v>0</v>
      </c>
      <c r="V795">
        <v>1500000</v>
      </c>
    </row>
    <row r="796" spans="1:22" hidden="1">
      <c r="A796" s="178"/>
      <c r="B796" s="178"/>
      <c r="C796" s="178"/>
      <c r="D796" s="179" t="s">
        <v>1346</v>
      </c>
      <c r="E796" s="179" t="s">
        <v>1155</v>
      </c>
      <c r="F796" s="179" t="s">
        <v>1155</v>
      </c>
      <c r="G796" s="179" t="s">
        <v>1190</v>
      </c>
      <c r="H796" s="179" t="s">
        <v>1213</v>
      </c>
      <c r="I796" s="179"/>
      <c r="J796" s="180" t="str">
        <f>+VLOOKUP(P796,CATÁLOGO!D:E,2)</f>
        <v>6000 INVERSION PUBLICA</v>
      </c>
      <c r="K796" s="180" t="str">
        <f>+VLOOKUP(Q796,CATÁLOGO!G:H,2,FALSE)</f>
        <v>6100 OBRA PUBLICA EN BIENES DE DOMINIO PUBLICO</v>
      </c>
      <c r="L796" s="181" t="str">
        <f>+VLOOKUP(O796,CATÁLOGO!J:K,2,FALSE)</f>
        <v>619 TRABAJOS DE ACABADOS EN EDIFICACIONES Y OTROS TRABAJOS ESPECIALIZADOS</v>
      </c>
      <c r="M796" s="143">
        <f t="shared" si="58"/>
        <v>7711563</v>
      </c>
      <c r="N796" s="170">
        <v>7711563</v>
      </c>
      <c r="O796" s="178">
        <v>619</v>
      </c>
      <c r="P796" s="182">
        <v>6</v>
      </c>
      <c r="Q796" s="183" t="str">
        <f t="shared" si="59"/>
        <v>61</v>
      </c>
      <c r="R796" s="178"/>
      <c r="S796" s="178"/>
      <c r="T796" s="184">
        <v>3000000</v>
      </c>
      <c r="U796" s="184">
        <f t="shared" si="56"/>
        <v>3000000</v>
      </c>
    </row>
    <row r="797" spans="1:22" hidden="1">
      <c r="B797">
        <v>56</v>
      </c>
      <c r="D797" s="136" t="s">
        <v>1346</v>
      </c>
      <c r="E797" s="136" t="s">
        <v>1155</v>
      </c>
      <c r="F797" s="136" t="s">
        <v>1155</v>
      </c>
      <c r="G797" s="136" t="s">
        <v>1190</v>
      </c>
      <c r="H797" s="136" t="s">
        <v>1213</v>
      </c>
      <c r="I797" s="136"/>
      <c r="J797" s="137" t="str">
        <f>+VLOOKUP(P797,CATÁLOGO!D:E,2)</f>
        <v>6000 INVERSION PUBLICA</v>
      </c>
      <c r="K797" s="137" t="str">
        <f>+VLOOKUP(Q797,CATÁLOGO!G:H,2,FALSE)</f>
        <v>6200 OBRA PUBLICA EN BIENES PROPIOS</v>
      </c>
      <c r="L797" s="142" t="str">
        <f>+VLOOKUP(O797,CATÁLOGO!J:K,2,FALSE)</f>
        <v>623 CONSTRUCCIÓN DE OBRAS PARA  EL ABASTECIMIENTO DE AGUA,  PETRÓLEO, GAS, ELECTRICIDAD Y TELECOMUNICACIONES</v>
      </c>
      <c r="M797" s="143">
        <f t="shared" si="58"/>
        <v>0</v>
      </c>
      <c r="N797" s="170">
        <v>0</v>
      </c>
      <c r="O797">
        <v>623</v>
      </c>
      <c r="P797" s="5">
        <v>6</v>
      </c>
      <c r="Q797" s="4" t="str">
        <f t="shared" si="59"/>
        <v>62</v>
      </c>
      <c r="U797" s="171">
        <f t="shared" si="56"/>
        <v>0</v>
      </c>
      <c r="V797">
        <v>0</v>
      </c>
    </row>
    <row r="798" spans="1:22" hidden="1">
      <c r="B798">
        <v>34</v>
      </c>
      <c r="C798">
        <v>87</v>
      </c>
      <c r="D798" s="136" t="s">
        <v>1348</v>
      </c>
      <c r="E798" s="136" t="s">
        <v>1166</v>
      </c>
      <c r="F798" s="136" t="s">
        <v>1166</v>
      </c>
      <c r="G798" s="136" t="s">
        <v>1335</v>
      </c>
      <c r="H798" s="136" t="s">
        <v>1206</v>
      </c>
      <c r="I798" s="136"/>
      <c r="J798" s="137" t="str">
        <f>+VLOOKUP(P798,CATÁLOGO!D:E,2)</f>
        <v>9000 DEUDA PUBLICA</v>
      </c>
      <c r="K798" s="137" t="str">
        <f>+VLOOKUP(Q798,CATÁLOGO!G:H,2,FALSE)</f>
        <v>9100 AMORTIZACION DE LA DEUDA PUBLICA</v>
      </c>
      <c r="L798" s="142" t="str">
        <f>+VLOOKUP(O798,CATÁLOGO!J:K,2,FALSE)</f>
        <v>911 AMORTIZACION DE LA DEUDA INTERNA CON INSTITUCIONES DE CREDITO</v>
      </c>
      <c r="M798" s="143">
        <f t="shared" si="58"/>
        <v>26089195</v>
      </c>
      <c r="N798" s="170">
        <v>26089195</v>
      </c>
      <c r="O798">
        <v>911</v>
      </c>
      <c r="P798" s="5">
        <v>9</v>
      </c>
      <c r="Q798" s="4" t="str">
        <f t="shared" si="59"/>
        <v>91</v>
      </c>
      <c r="T798" s="171">
        <v>23792796.699999999</v>
      </c>
      <c r="U798" s="171">
        <f t="shared" si="56"/>
        <v>23792796.699999999</v>
      </c>
      <c r="V798">
        <v>22245740.719999999</v>
      </c>
    </row>
    <row r="799" spans="1:22" hidden="1">
      <c r="B799">
        <v>35</v>
      </c>
      <c r="C799">
        <v>88</v>
      </c>
      <c r="D799" s="136" t="s">
        <v>1348</v>
      </c>
      <c r="E799" s="136" t="s">
        <v>1166</v>
      </c>
      <c r="F799" s="136" t="s">
        <v>1166</v>
      </c>
      <c r="G799" s="136" t="s">
        <v>1335</v>
      </c>
      <c r="H799" s="136" t="s">
        <v>1206</v>
      </c>
      <c r="I799" s="136"/>
      <c r="J799" s="137" t="str">
        <f>+VLOOKUP(P799,CATÁLOGO!D:E,2)</f>
        <v>9000 DEUDA PUBLICA</v>
      </c>
      <c r="K799" s="137" t="str">
        <f>+VLOOKUP(Q799,CATÁLOGO!G:H,2,FALSE)</f>
        <v>9200 INTERESES DE LA DEUDA PÚBLICA</v>
      </c>
      <c r="L799" s="142" t="str">
        <f>+VLOOKUP(O799,CATÁLOGO!J:K,2,FALSE)</f>
        <v>921 INTERESES DE LA DEUDA INTERNA CON INSTITUCIONES DE CRÉDITO</v>
      </c>
      <c r="M799" s="143">
        <f t="shared" si="58"/>
        <v>5537354</v>
      </c>
      <c r="N799" s="170">
        <v>5537354</v>
      </c>
      <c r="O799">
        <v>921</v>
      </c>
      <c r="P799" s="5">
        <v>9</v>
      </c>
      <c r="Q799" s="4" t="str">
        <f t="shared" si="59"/>
        <v>92</v>
      </c>
      <c r="T799" s="171">
        <v>9120703.3900000006</v>
      </c>
      <c r="U799" s="171">
        <f t="shared" si="56"/>
        <v>9120703.3900000006</v>
      </c>
      <c r="V799">
        <v>14591414</v>
      </c>
    </row>
    <row r="800" spans="1:22" hidden="1">
      <c r="B800">
        <v>36</v>
      </c>
      <c r="C800">
        <v>89</v>
      </c>
      <c r="D800" s="136" t="s">
        <v>1348</v>
      </c>
      <c r="E800" s="136" t="s">
        <v>1166</v>
      </c>
      <c r="F800" s="136" t="s">
        <v>1166</v>
      </c>
      <c r="G800" s="136" t="s">
        <v>1334</v>
      </c>
      <c r="H800" s="136" t="s">
        <v>1215</v>
      </c>
      <c r="I800" s="136"/>
      <c r="J800" s="137" t="str">
        <f>+VLOOKUP(P800,CATÁLOGO!D:E,2)</f>
        <v>9000 DEUDA PUBLICA</v>
      </c>
      <c r="K800" s="137" t="str">
        <f>+VLOOKUP(Q800,CATÁLOGO!G:H,2,FALSE)</f>
        <v>9900 ADEUDOS DE EJERCICIOS FISCALES ANTERIORES (ADEFAS)</v>
      </c>
      <c r="L800" s="142" t="str">
        <f>+VLOOKUP(O800,CATÁLOGO!J:K,2,FALSE)</f>
        <v>991 ADEFAS</v>
      </c>
      <c r="M800" s="143">
        <f t="shared" si="58"/>
        <v>197179</v>
      </c>
      <c r="N800" s="170">
        <v>197179</v>
      </c>
      <c r="O800">
        <v>991</v>
      </c>
      <c r="P800" s="5">
        <v>9</v>
      </c>
      <c r="Q800" s="4" t="str">
        <f t="shared" si="59"/>
        <v>99</v>
      </c>
      <c r="T800" s="171">
        <v>1430079</v>
      </c>
      <c r="U800" s="171">
        <f t="shared" si="56"/>
        <v>1430079</v>
      </c>
      <c r="V800">
        <v>1061600</v>
      </c>
    </row>
  </sheetData>
  <autoFilter ref="B2:Q800" xr:uid="{00000000-0009-0000-0000-000007000000}">
    <filterColumn colId="8">
      <filters>
        <filter val="1000 SERVICIOS PERSONALES"/>
      </filters>
    </filterColumn>
    <sortState xmlns:xlrd2="http://schemas.microsoft.com/office/spreadsheetml/2017/richdata2" ref="B3:P730">
      <sortCondition ref="L2:L730"/>
    </sortState>
  </autoFilter>
  <mergeCells count="1">
    <mergeCell ref="O1:P1"/>
  </mergeCells>
  <pageMargins left="0.7" right="0.7" top="0.75" bottom="0.75" header="0.3" footer="0.3"/>
  <pageSetup scale="1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D150"/>
  <sheetViews>
    <sheetView topLeftCell="A46" workbookViewId="0">
      <selection activeCell="A130" sqref="A130"/>
    </sheetView>
  </sheetViews>
  <sheetFormatPr defaultColWidth="11.296875" defaultRowHeight="15"/>
  <cols>
    <col min="1" max="1" width="16.0078125" customWidth="1"/>
    <col min="2" max="2" width="18.16015625" customWidth="1"/>
    <col min="3" max="4" width="17.08203125" bestFit="1" customWidth="1"/>
  </cols>
  <sheetData>
    <row r="3" spans="1:4">
      <c r="A3" s="2" t="s">
        <v>3</v>
      </c>
      <c r="B3" t="s">
        <v>403</v>
      </c>
    </row>
    <row r="4" spans="1:4">
      <c r="A4" s="6">
        <v>111</v>
      </c>
      <c r="B4" s="3">
        <v>12298177</v>
      </c>
      <c r="C4">
        <f>+A4</f>
        <v>111</v>
      </c>
      <c r="D4" s="1">
        <f>+B4</f>
        <v>12298177</v>
      </c>
    </row>
    <row r="5" spans="1:4">
      <c r="A5" s="6">
        <v>113</v>
      </c>
      <c r="B5" s="3">
        <v>138928091.00000006</v>
      </c>
      <c r="C5">
        <f t="shared" ref="C5:C68" si="0">+A5</f>
        <v>113</v>
      </c>
      <c r="D5" s="1">
        <f t="shared" ref="D5:D68" si="1">+B5</f>
        <v>138928091.00000006</v>
      </c>
    </row>
    <row r="6" spans="1:4">
      <c r="A6" s="6">
        <v>123</v>
      </c>
      <c r="B6" s="3">
        <v>38551973.999999978</v>
      </c>
      <c r="C6">
        <f t="shared" si="0"/>
        <v>123</v>
      </c>
      <c r="D6" s="1">
        <f t="shared" si="1"/>
        <v>38551973.999999978</v>
      </c>
    </row>
    <row r="7" spans="1:4">
      <c r="A7" s="6">
        <v>132</v>
      </c>
      <c r="B7" s="3">
        <v>27176473</v>
      </c>
      <c r="C7">
        <f t="shared" si="0"/>
        <v>132</v>
      </c>
      <c r="D7" s="1">
        <f t="shared" si="1"/>
        <v>27176473</v>
      </c>
    </row>
    <row r="8" spans="1:4">
      <c r="A8" s="6">
        <v>133</v>
      </c>
      <c r="B8" s="3">
        <v>252310.99999999994</v>
      </c>
      <c r="C8">
        <f t="shared" si="0"/>
        <v>133</v>
      </c>
      <c r="D8" s="1">
        <f t="shared" si="1"/>
        <v>252310.99999999994</v>
      </c>
    </row>
    <row r="9" spans="1:4">
      <c r="A9" s="6">
        <v>141</v>
      </c>
      <c r="B9" s="3">
        <v>7737930.9999999963</v>
      </c>
      <c r="C9">
        <f t="shared" si="0"/>
        <v>141</v>
      </c>
      <c r="D9" s="1">
        <f t="shared" si="1"/>
        <v>7737930.9999999963</v>
      </c>
    </row>
    <row r="10" spans="1:4">
      <c r="A10" s="6">
        <v>142</v>
      </c>
      <c r="B10" s="3">
        <v>5158621</v>
      </c>
      <c r="C10">
        <f t="shared" si="0"/>
        <v>142</v>
      </c>
      <c r="D10" s="1">
        <f t="shared" si="1"/>
        <v>5158621</v>
      </c>
    </row>
    <row r="11" spans="1:4">
      <c r="A11" s="6">
        <v>143</v>
      </c>
      <c r="B11" s="3">
        <v>25793105</v>
      </c>
      <c r="C11">
        <f t="shared" si="0"/>
        <v>143</v>
      </c>
      <c r="D11" s="1">
        <f t="shared" si="1"/>
        <v>25793105</v>
      </c>
    </row>
    <row r="12" spans="1:4">
      <c r="A12" s="6">
        <v>144</v>
      </c>
      <c r="B12" s="3">
        <v>2579310</v>
      </c>
      <c r="C12">
        <f t="shared" si="0"/>
        <v>144</v>
      </c>
      <c r="D12" s="1">
        <f t="shared" si="1"/>
        <v>2579310</v>
      </c>
    </row>
    <row r="13" spans="1:4">
      <c r="A13" s="6">
        <v>152</v>
      </c>
      <c r="B13" s="3">
        <v>1097004.0000000002</v>
      </c>
      <c r="C13">
        <f t="shared" si="0"/>
        <v>152</v>
      </c>
      <c r="D13" s="1">
        <f t="shared" si="1"/>
        <v>1097004.0000000002</v>
      </c>
    </row>
    <row r="14" spans="1:4">
      <c r="A14" s="6">
        <v>159</v>
      </c>
      <c r="B14" s="3">
        <v>3935283.0000000005</v>
      </c>
      <c r="C14">
        <f t="shared" si="0"/>
        <v>159</v>
      </c>
      <c r="D14" s="1">
        <f t="shared" si="1"/>
        <v>3935283.0000000005</v>
      </c>
    </row>
    <row r="15" spans="1:4">
      <c r="A15" s="6">
        <v>211</v>
      </c>
      <c r="B15" s="3">
        <v>2000000</v>
      </c>
      <c r="C15">
        <f t="shared" si="0"/>
        <v>211</v>
      </c>
      <c r="D15" s="1">
        <f t="shared" si="1"/>
        <v>2000000</v>
      </c>
    </row>
    <row r="16" spans="1:4">
      <c r="A16" s="6">
        <v>212</v>
      </c>
      <c r="B16" s="3">
        <v>2000000</v>
      </c>
      <c r="C16">
        <f t="shared" si="0"/>
        <v>212</v>
      </c>
      <c r="D16" s="1">
        <f t="shared" si="1"/>
        <v>2000000</v>
      </c>
    </row>
    <row r="17" spans="1:4">
      <c r="A17" s="6">
        <v>214</v>
      </c>
      <c r="B17" s="3">
        <v>820000</v>
      </c>
      <c r="C17">
        <f t="shared" si="0"/>
        <v>214</v>
      </c>
      <c r="D17" s="1">
        <f t="shared" si="1"/>
        <v>820000</v>
      </c>
    </row>
    <row r="18" spans="1:4">
      <c r="A18" s="6">
        <v>215</v>
      </c>
      <c r="B18" s="3">
        <v>6000000</v>
      </c>
      <c r="C18">
        <f t="shared" si="0"/>
        <v>215</v>
      </c>
      <c r="D18" s="1">
        <f t="shared" si="1"/>
        <v>6000000</v>
      </c>
    </row>
    <row r="19" spans="1:4">
      <c r="A19" s="6">
        <v>216</v>
      </c>
      <c r="B19" s="3">
        <v>3000000</v>
      </c>
      <c r="C19">
        <f t="shared" si="0"/>
        <v>216</v>
      </c>
      <c r="D19" s="1">
        <f t="shared" si="1"/>
        <v>3000000</v>
      </c>
    </row>
    <row r="20" spans="1:4">
      <c r="A20" s="6">
        <v>217</v>
      </c>
      <c r="B20" s="3">
        <v>0</v>
      </c>
      <c r="C20">
        <f t="shared" si="0"/>
        <v>217</v>
      </c>
      <c r="D20" s="1">
        <f t="shared" si="1"/>
        <v>0</v>
      </c>
    </row>
    <row r="21" spans="1:4">
      <c r="A21" s="6">
        <v>218</v>
      </c>
      <c r="B21" s="3">
        <v>0</v>
      </c>
      <c r="C21">
        <f t="shared" si="0"/>
        <v>218</v>
      </c>
      <c r="D21" s="1">
        <f t="shared" si="1"/>
        <v>0</v>
      </c>
    </row>
    <row r="22" spans="1:4">
      <c r="A22" s="6">
        <v>221</v>
      </c>
      <c r="B22" s="3">
        <v>2000000</v>
      </c>
      <c r="C22">
        <f t="shared" si="0"/>
        <v>221</v>
      </c>
      <c r="D22" s="1">
        <f t="shared" si="1"/>
        <v>2000000</v>
      </c>
    </row>
    <row r="23" spans="1:4">
      <c r="A23" s="6">
        <v>241</v>
      </c>
      <c r="B23" s="3">
        <v>60000</v>
      </c>
      <c r="C23">
        <f t="shared" si="0"/>
        <v>241</v>
      </c>
      <c r="D23" s="1">
        <f t="shared" si="1"/>
        <v>60000</v>
      </c>
    </row>
    <row r="24" spans="1:4">
      <c r="A24" s="6">
        <v>242</v>
      </c>
      <c r="B24" s="3">
        <v>9000000</v>
      </c>
      <c r="C24">
        <f t="shared" si="0"/>
        <v>242</v>
      </c>
      <c r="D24" s="1">
        <f t="shared" si="1"/>
        <v>9000000</v>
      </c>
    </row>
    <row r="25" spans="1:4">
      <c r="A25" s="6">
        <v>243</v>
      </c>
      <c r="B25" s="3">
        <v>200000</v>
      </c>
      <c r="C25">
        <f t="shared" si="0"/>
        <v>243</v>
      </c>
      <c r="D25" s="1">
        <f t="shared" si="1"/>
        <v>200000</v>
      </c>
    </row>
    <row r="26" spans="1:4">
      <c r="A26" s="6">
        <v>244</v>
      </c>
      <c r="B26" s="3">
        <v>50000</v>
      </c>
      <c r="C26">
        <f t="shared" si="0"/>
        <v>244</v>
      </c>
      <c r="D26" s="1">
        <f t="shared" si="1"/>
        <v>50000</v>
      </c>
    </row>
    <row r="27" spans="1:4">
      <c r="A27" s="6">
        <v>245</v>
      </c>
      <c r="B27" s="3">
        <v>9000000</v>
      </c>
      <c r="C27">
        <f t="shared" si="0"/>
        <v>245</v>
      </c>
      <c r="D27" s="1">
        <f t="shared" si="1"/>
        <v>9000000</v>
      </c>
    </row>
    <row r="28" spans="1:4">
      <c r="A28" s="6">
        <v>246</v>
      </c>
      <c r="B28" s="3">
        <v>8000000</v>
      </c>
      <c r="C28">
        <f t="shared" si="0"/>
        <v>246</v>
      </c>
      <c r="D28" s="1">
        <f t="shared" si="1"/>
        <v>8000000</v>
      </c>
    </row>
    <row r="29" spans="1:4">
      <c r="A29" s="6">
        <v>247</v>
      </c>
      <c r="B29" s="3">
        <v>6000000</v>
      </c>
      <c r="C29">
        <f t="shared" si="0"/>
        <v>247</v>
      </c>
      <c r="D29" s="1">
        <f t="shared" si="1"/>
        <v>6000000</v>
      </c>
    </row>
    <row r="30" spans="1:4">
      <c r="A30" s="6">
        <v>248</v>
      </c>
      <c r="B30" s="3">
        <v>250000</v>
      </c>
      <c r="C30">
        <f t="shared" si="0"/>
        <v>248</v>
      </c>
      <c r="D30" s="1">
        <f t="shared" si="1"/>
        <v>250000</v>
      </c>
    </row>
    <row r="31" spans="1:4">
      <c r="A31" s="6">
        <v>249</v>
      </c>
      <c r="B31" s="3">
        <v>13000000</v>
      </c>
      <c r="C31">
        <f t="shared" si="0"/>
        <v>249</v>
      </c>
      <c r="D31" s="1">
        <f t="shared" si="1"/>
        <v>13000000</v>
      </c>
    </row>
    <row r="32" spans="1:4">
      <c r="A32" s="6">
        <v>251</v>
      </c>
      <c r="B32" s="3">
        <v>1000000</v>
      </c>
      <c r="C32">
        <f t="shared" si="0"/>
        <v>251</v>
      </c>
      <c r="D32" s="1">
        <f t="shared" si="1"/>
        <v>1000000</v>
      </c>
    </row>
    <row r="33" spans="1:4">
      <c r="A33" s="6">
        <v>252</v>
      </c>
      <c r="B33" s="3">
        <v>10000</v>
      </c>
      <c r="C33">
        <f t="shared" si="0"/>
        <v>252</v>
      </c>
      <c r="D33" s="1">
        <f t="shared" si="1"/>
        <v>10000</v>
      </c>
    </row>
    <row r="34" spans="1:4">
      <c r="A34" s="6">
        <v>253</v>
      </c>
      <c r="B34" s="3">
        <v>6000000</v>
      </c>
      <c r="C34">
        <f t="shared" si="0"/>
        <v>253</v>
      </c>
      <c r="D34" s="1">
        <f t="shared" si="1"/>
        <v>6000000</v>
      </c>
    </row>
    <row r="35" spans="1:4">
      <c r="A35" s="6">
        <v>254</v>
      </c>
      <c r="B35" s="3">
        <v>4000000</v>
      </c>
      <c r="C35">
        <f t="shared" si="0"/>
        <v>254</v>
      </c>
      <c r="D35" s="1">
        <f t="shared" si="1"/>
        <v>4000000</v>
      </c>
    </row>
    <row r="36" spans="1:4">
      <c r="A36" s="6">
        <v>255</v>
      </c>
      <c r="B36" s="3">
        <v>100000</v>
      </c>
      <c r="C36">
        <f t="shared" si="0"/>
        <v>255</v>
      </c>
      <c r="D36" s="1">
        <f t="shared" si="1"/>
        <v>100000</v>
      </c>
    </row>
    <row r="37" spans="1:4">
      <c r="A37" s="6">
        <v>256</v>
      </c>
      <c r="B37" s="3">
        <v>20000</v>
      </c>
      <c r="C37">
        <f t="shared" si="0"/>
        <v>256</v>
      </c>
      <c r="D37" s="1">
        <f t="shared" si="1"/>
        <v>20000</v>
      </c>
    </row>
    <row r="38" spans="1:4">
      <c r="A38" s="6">
        <v>261</v>
      </c>
      <c r="B38" s="3">
        <v>46000000</v>
      </c>
      <c r="C38">
        <f t="shared" si="0"/>
        <v>261</v>
      </c>
      <c r="D38" s="1">
        <f t="shared" si="1"/>
        <v>46000000</v>
      </c>
    </row>
    <row r="39" spans="1:4">
      <c r="A39" s="6">
        <v>271</v>
      </c>
      <c r="B39" s="3">
        <v>1700000</v>
      </c>
      <c r="C39">
        <f t="shared" si="0"/>
        <v>271</v>
      </c>
      <c r="D39" s="1">
        <f t="shared" si="1"/>
        <v>1700000</v>
      </c>
    </row>
    <row r="40" spans="1:4">
      <c r="A40" s="6">
        <v>272</v>
      </c>
      <c r="B40" s="3">
        <v>1000000</v>
      </c>
      <c r="C40">
        <f t="shared" si="0"/>
        <v>272</v>
      </c>
      <c r="D40" s="1">
        <f t="shared" si="1"/>
        <v>1000000</v>
      </c>
    </row>
    <row r="41" spans="1:4">
      <c r="A41" s="6">
        <v>273</v>
      </c>
      <c r="B41" s="3">
        <v>1500000</v>
      </c>
      <c r="C41">
        <f t="shared" si="0"/>
        <v>273</v>
      </c>
      <c r="D41" s="1">
        <f t="shared" si="1"/>
        <v>1500000</v>
      </c>
    </row>
    <row r="42" spans="1:4">
      <c r="A42" s="6">
        <v>274</v>
      </c>
      <c r="B42" s="3">
        <v>20000</v>
      </c>
      <c r="C42">
        <f t="shared" si="0"/>
        <v>274</v>
      </c>
      <c r="D42" s="1">
        <f t="shared" si="1"/>
        <v>20000</v>
      </c>
    </row>
    <row r="43" spans="1:4">
      <c r="A43" s="6">
        <v>281</v>
      </c>
      <c r="B43" s="3">
        <v>0</v>
      </c>
      <c r="C43">
        <f t="shared" si="0"/>
        <v>281</v>
      </c>
      <c r="D43" s="1">
        <f t="shared" si="1"/>
        <v>0</v>
      </c>
    </row>
    <row r="44" spans="1:4">
      <c r="A44" s="6">
        <v>283</v>
      </c>
      <c r="B44" s="3">
        <v>2000000</v>
      </c>
      <c r="C44">
        <f t="shared" si="0"/>
        <v>283</v>
      </c>
      <c r="D44" s="1">
        <f t="shared" si="1"/>
        <v>2000000</v>
      </c>
    </row>
    <row r="45" spans="1:4">
      <c r="A45" s="6">
        <v>291</v>
      </c>
      <c r="B45" s="3">
        <v>75000</v>
      </c>
      <c r="C45">
        <f t="shared" si="0"/>
        <v>291</v>
      </c>
      <c r="D45" s="1">
        <f t="shared" si="1"/>
        <v>75000</v>
      </c>
    </row>
    <row r="46" spans="1:4">
      <c r="A46" s="6">
        <v>292</v>
      </c>
      <c r="B46" s="3">
        <v>15000</v>
      </c>
      <c r="C46">
        <f t="shared" si="0"/>
        <v>292</v>
      </c>
      <c r="D46" s="1">
        <f t="shared" si="1"/>
        <v>15000</v>
      </c>
    </row>
    <row r="47" spans="1:4">
      <c r="A47" s="6">
        <v>293</v>
      </c>
      <c r="B47" s="3">
        <v>10000</v>
      </c>
      <c r="C47">
        <f t="shared" si="0"/>
        <v>293</v>
      </c>
      <c r="D47" s="1">
        <f t="shared" si="1"/>
        <v>10000</v>
      </c>
    </row>
    <row r="48" spans="1:4">
      <c r="A48" s="6">
        <v>294</v>
      </c>
      <c r="B48" s="3">
        <v>30000</v>
      </c>
      <c r="C48">
        <f t="shared" si="0"/>
        <v>294</v>
      </c>
      <c r="D48" s="1">
        <f t="shared" si="1"/>
        <v>30000</v>
      </c>
    </row>
    <row r="49" spans="1:4">
      <c r="A49" s="6">
        <v>295</v>
      </c>
      <c r="B49" s="3">
        <v>10000</v>
      </c>
      <c r="C49">
        <f t="shared" si="0"/>
        <v>295</v>
      </c>
      <c r="D49" s="1">
        <f t="shared" si="1"/>
        <v>10000</v>
      </c>
    </row>
    <row r="50" spans="1:4">
      <c r="A50" s="6">
        <v>296</v>
      </c>
      <c r="B50" s="3">
        <v>5500000</v>
      </c>
      <c r="C50">
        <f t="shared" si="0"/>
        <v>296</v>
      </c>
      <c r="D50" s="1">
        <f t="shared" si="1"/>
        <v>5500000</v>
      </c>
    </row>
    <row r="51" spans="1:4">
      <c r="A51" s="6">
        <v>297</v>
      </c>
      <c r="B51" s="3">
        <v>4500000</v>
      </c>
      <c r="C51">
        <f t="shared" si="0"/>
        <v>297</v>
      </c>
      <c r="D51" s="1">
        <f t="shared" si="1"/>
        <v>4500000</v>
      </c>
    </row>
    <row r="52" spans="1:4">
      <c r="A52" s="6">
        <v>298</v>
      </c>
      <c r="B52" s="3">
        <v>1000000</v>
      </c>
      <c r="C52">
        <f t="shared" si="0"/>
        <v>298</v>
      </c>
      <c r="D52" s="1">
        <f t="shared" si="1"/>
        <v>1000000</v>
      </c>
    </row>
    <row r="53" spans="1:4">
      <c r="A53" s="6">
        <v>299</v>
      </c>
      <c r="B53" s="3">
        <v>70000</v>
      </c>
      <c r="C53">
        <f t="shared" si="0"/>
        <v>299</v>
      </c>
      <c r="D53" s="1">
        <f t="shared" si="1"/>
        <v>70000</v>
      </c>
    </row>
    <row r="54" spans="1:4">
      <c r="A54" s="6">
        <v>311</v>
      </c>
      <c r="B54" s="3">
        <v>66400000</v>
      </c>
      <c r="C54">
        <f t="shared" si="0"/>
        <v>311</v>
      </c>
      <c r="D54" s="1">
        <f t="shared" si="1"/>
        <v>66400000</v>
      </c>
    </row>
    <row r="55" spans="1:4">
      <c r="A55" s="6">
        <v>312</v>
      </c>
      <c r="B55" s="3">
        <v>12850</v>
      </c>
      <c r="C55">
        <f t="shared" si="0"/>
        <v>312</v>
      </c>
      <c r="D55" s="1">
        <f t="shared" si="1"/>
        <v>12850</v>
      </c>
    </row>
    <row r="56" spans="1:4">
      <c r="A56" s="6">
        <v>313</v>
      </c>
      <c r="B56" s="3">
        <v>33996</v>
      </c>
      <c r="C56">
        <f t="shared" si="0"/>
        <v>313</v>
      </c>
      <c r="D56" s="1">
        <f t="shared" si="1"/>
        <v>33996</v>
      </c>
    </row>
    <row r="57" spans="1:4">
      <c r="A57" s="6">
        <v>314</v>
      </c>
      <c r="B57" s="3">
        <v>350000</v>
      </c>
      <c r="C57">
        <f t="shared" si="0"/>
        <v>314</v>
      </c>
      <c r="D57" s="1">
        <f t="shared" si="1"/>
        <v>350000</v>
      </c>
    </row>
    <row r="58" spans="1:4">
      <c r="A58" s="6">
        <v>315</v>
      </c>
      <c r="B58" s="3">
        <v>0</v>
      </c>
      <c r="C58">
        <f t="shared" si="0"/>
        <v>315</v>
      </c>
      <c r="D58" s="1">
        <f t="shared" si="1"/>
        <v>0</v>
      </c>
    </row>
    <row r="59" spans="1:4">
      <c r="A59" s="6">
        <v>317</v>
      </c>
      <c r="B59" s="3">
        <v>1200000</v>
      </c>
      <c r="C59">
        <f t="shared" si="0"/>
        <v>317</v>
      </c>
      <c r="D59" s="1">
        <f t="shared" si="1"/>
        <v>1200000</v>
      </c>
    </row>
    <row r="60" spans="1:4">
      <c r="A60" s="6">
        <v>318</v>
      </c>
      <c r="B60" s="3">
        <v>0</v>
      </c>
      <c r="C60">
        <f t="shared" si="0"/>
        <v>318</v>
      </c>
      <c r="D60" s="1">
        <f t="shared" si="1"/>
        <v>0</v>
      </c>
    </row>
    <row r="61" spans="1:4">
      <c r="A61" s="6">
        <v>322</v>
      </c>
      <c r="B61" s="3">
        <v>1476000</v>
      </c>
      <c r="C61">
        <f t="shared" si="0"/>
        <v>322</v>
      </c>
      <c r="D61" s="1">
        <f t="shared" si="1"/>
        <v>1476000</v>
      </c>
    </row>
    <row r="62" spans="1:4">
      <c r="A62" s="6">
        <v>323</v>
      </c>
      <c r="B62" s="3">
        <v>600000</v>
      </c>
      <c r="C62">
        <f t="shared" si="0"/>
        <v>323</v>
      </c>
      <c r="D62" s="1">
        <f t="shared" si="1"/>
        <v>600000</v>
      </c>
    </row>
    <row r="63" spans="1:4">
      <c r="A63" s="6">
        <v>325</v>
      </c>
      <c r="B63" s="3">
        <v>1100000</v>
      </c>
      <c r="C63">
        <f t="shared" si="0"/>
        <v>325</v>
      </c>
      <c r="D63" s="1">
        <f t="shared" si="1"/>
        <v>1100000</v>
      </c>
    </row>
    <row r="64" spans="1:4">
      <c r="A64" s="6">
        <v>326</v>
      </c>
      <c r="B64" s="3">
        <v>8064000</v>
      </c>
      <c r="C64">
        <f t="shared" si="0"/>
        <v>326</v>
      </c>
      <c r="D64" s="1">
        <f t="shared" si="1"/>
        <v>8064000</v>
      </c>
    </row>
    <row r="65" spans="1:4">
      <c r="A65" s="6">
        <v>328</v>
      </c>
      <c r="B65" s="3">
        <v>4000000</v>
      </c>
      <c r="C65">
        <f t="shared" si="0"/>
        <v>328</v>
      </c>
      <c r="D65" s="1">
        <f t="shared" si="1"/>
        <v>4000000</v>
      </c>
    </row>
    <row r="66" spans="1:4">
      <c r="A66" s="6">
        <v>331</v>
      </c>
      <c r="B66" s="3">
        <v>1500000</v>
      </c>
      <c r="C66">
        <f t="shared" si="0"/>
        <v>331</v>
      </c>
      <c r="D66" s="1">
        <f t="shared" si="1"/>
        <v>1500000</v>
      </c>
    </row>
    <row r="67" spans="1:4">
      <c r="A67" s="6">
        <v>333</v>
      </c>
      <c r="B67" s="3">
        <v>1500000</v>
      </c>
      <c r="C67">
        <f t="shared" si="0"/>
        <v>333</v>
      </c>
      <c r="D67" s="1">
        <f t="shared" si="1"/>
        <v>1500000</v>
      </c>
    </row>
    <row r="68" spans="1:4">
      <c r="A68" s="6">
        <v>334</v>
      </c>
      <c r="B68" s="3">
        <v>500000</v>
      </c>
      <c r="C68">
        <f t="shared" si="0"/>
        <v>334</v>
      </c>
      <c r="D68" s="1">
        <f t="shared" si="1"/>
        <v>500000</v>
      </c>
    </row>
    <row r="69" spans="1:4">
      <c r="A69" s="6">
        <v>336</v>
      </c>
      <c r="B69" s="3">
        <v>0</v>
      </c>
      <c r="C69">
        <f t="shared" ref="C69:C132" si="2">+A69</f>
        <v>336</v>
      </c>
      <c r="D69" s="1">
        <f t="shared" ref="D69:D132" si="3">+B69</f>
        <v>0</v>
      </c>
    </row>
    <row r="70" spans="1:4">
      <c r="A70" s="6">
        <v>341</v>
      </c>
      <c r="B70" s="3">
        <v>75000</v>
      </c>
      <c r="C70">
        <f t="shared" si="2"/>
        <v>341</v>
      </c>
      <c r="D70" s="1">
        <f t="shared" si="3"/>
        <v>75000</v>
      </c>
    </row>
    <row r="71" spans="1:4">
      <c r="A71" s="6">
        <v>342</v>
      </c>
      <c r="B71" s="3">
        <v>150000</v>
      </c>
      <c r="C71">
        <f t="shared" si="2"/>
        <v>342</v>
      </c>
      <c r="D71" s="1">
        <f t="shared" si="3"/>
        <v>150000</v>
      </c>
    </row>
    <row r="72" spans="1:4">
      <c r="A72" s="6">
        <v>344</v>
      </c>
      <c r="B72" s="3">
        <v>100000</v>
      </c>
      <c r="C72">
        <f t="shared" si="2"/>
        <v>344</v>
      </c>
      <c r="D72" s="1">
        <f t="shared" si="3"/>
        <v>100000</v>
      </c>
    </row>
    <row r="73" spans="1:4">
      <c r="A73" s="6">
        <v>345</v>
      </c>
      <c r="B73" s="3">
        <v>1500000</v>
      </c>
      <c r="C73">
        <f t="shared" si="2"/>
        <v>345</v>
      </c>
      <c r="D73" s="1">
        <f t="shared" si="3"/>
        <v>1500000</v>
      </c>
    </row>
    <row r="74" spans="1:4">
      <c r="A74" s="6">
        <v>346</v>
      </c>
      <c r="B74" s="3">
        <v>0</v>
      </c>
      <c r="C74">
        <f t="shared" si="2"/>
        <v>346</v>
      </c>
      <c r="D74" s="1">
        <f t="shared" si="3"/>
        <v>0</v>
      </c>
    </row>
    <row r="75" spans="1:4">
      <c r="A75" s="6">
        <v>351</v>
      </c>
      <c r="B75" s="3">
        <v>1000000</v>
      </c>
      <c r="C75">
        <f t="shared" si="2"/>
        <v>351</v>
      </c>
      <c r="D75" s="1">
        <f t="shared" si="3"/>
        <v>1000000</v>
      </c>
    </row>
    <row r="76" spans="1:4">
      <c r="A76" s="6">
        <v>352</v>
      </c>
      <c r="B76" s="3">
        <v>2000000</v>
      </c>
      <c r="C76">
        <f t="shared" si="2"/>
        <v>352</v>
      </c>
      <c r="D76" s="1">
        <f t="shared" si="3"/>
        <v>2000000</v>
      </c>
    </row>
    <row r="77" spans="1:4">
      <c r="A77" s="6">
        <v>353</v>
      </c>
      <c r="B77" s="3">
        <v>200000</v>
      </c>
      <c r="C77">
        <f t="shared" si="2"/>
        <v>353</v>
      </c>
      <c r="D77" s="1">
        <f t="shared" si="3"/>
        <v>200000</v>
      </c>
    </row>
    <row r="78" spans="1:4">
      <c r="A78" s="6">
        <v>354</v>
      </c>
      <c r="B78" s="3">
        <v>100000</v>
      </c>
      <c r="C78">
        <f t="shared" si="2"/>
        <v>354</v>
      </c>
      <c r="D78" s="1">
        <f t="shared" si="3"/>
        <v>100000</v>
      </c>
    </row>
    <row r="79" spans="1:4">
      <c r="A79" s="6">
        <v>355</v>
      </c>
      <c r="B79" s="3">
        <v>450000</v>
      </c>
      <c r="C79">
        <f t="shared" si="2"/>
        <v>355</v>
      </c>
      <c r="D79" s="1">
        <f t="shared" si="3"/>
        <v>450000</v>
      </c>
    </row>
    <row r="80" spans="1:4">
      <c r="A80" s="6">
        <v>356</v>
      </c>
      <c r="B80" s="3">
        <v>100000</v>
      </c>
      <c r="C80">
        <f t="shared" si="2"/>
        <v>356</v>
      </c>
      <c r="D80" s="1">
        <f t="shared" si="3"/>
        <v>100000</v>
      </c>
    </row>
    <row r="81" spans="1:4">
      <c r="A81" s="6">
        <v>357</v>
      </c>
      <c r="B81" s="3">
        <v>1000000</v>
      </c>
      <c r="C81">
        <f t="shared" si="2"/>
        <v>357</v>
      </c>
      <c r="D81" s="1">
        <f t="shared" si="3"/>
        <v>1000000</v>
      </c>
    </row>
    <row r="82" spans="1:4">
      <c r="A82" s="6">
        <v>358</v>
      </c>
      <c r="B82" s="3">
        <v>56000000</v>
      </c>
      <c r="C82">
        <f t="shared" si="2"/>
        <v>358</v>
      </c>
      <c r="D82" s="1">
        <f t="shared" si="3"/>
        <v>56000000</v>
      </c>
    </row>
    <row r="83" spans="1:4">
      <c r="A83" s="6">
        <v>359</v>
      </c>
      <c r="B83" s="3">
        <v>1140000</v>
      </c>
      <c r="C83">
        <f t="shared" si="2"/>
        <v>359</v>
      </c>
      <c r="D83" s="1">
        <f t="shared" si="3"/>
        <v>1140000</v>
      </c>
    </row>
    <row r="84" spans="1:4">
      <c r="A84" s="6">
        <v>361</v>
      </c>
      <c r="B84" s="3">
        <v>1500000</v>
      </c>
      <c r="C84">
        <f t="shared" si="2"/>
        <v>361</v>
      </c>
      <c r="D84" s="1">
        <f t="shared" si="3"/>
        <v>1500000</v>
      </c>
    </row>
    <row r="85" spans="1:4">
      <c r="A85" s="6">
        <v>362</v>
      </c>
      <c r="B85" s="3">
        <v>0</v>
      </c>
      <c r="C85">
        <f t="shared" si="2"/>
        <v>362</v>
      </c>
      <c r="D85" s="1">
        <f t="shared" si="3"/>
        <v>0</v>
      </c>
    </row>
    <row r="86" spans="1:4">
      <c r="A86" s="6">
        <v>363</v>
      </c>
      <c r="B86" s="3">
        <v>0</v>
      </c>
      <c r="C86">
        <f t="shared" si="2"/>
        <v>363</v>
      </c>
      <c r="D86" s="1">
        <f t="shared" si="3"/>
        <v>0</v>
      </c>
    </row>
    <row r="87" spans="1:4">
      <c r="A87" s="6">
        <v>365</v>
      </c>
      <c r="B87" s="3">
        <v>0</v>
      </c>
      <c r="C87">
        <f t="shared" si="2"/>
        <v>365</v>
      </c>
      <c r="D87" s="1">
        <f t="shared" si="3"/>
        <v>0</v>
      </c>
    </row>
    <row r="88" spans="1:4">
      <c r="A88" s="6">
        <v>366</v>
      </c>
      <c r="B88" s="3">
        <v>2000000</v>
      </c>
      <c r="C88">
        <f t="shared" si="2"/>
        <v>366</v>
      </c>
      <c r="D88" s="1">
        <f t="shared" si="3"/>
        <v>2000000</v>
      </c>
    </row>
    <row r="89" spans="1:4">
      <c r="A89" s="6">
        <v>369</v>
      </c>
      <c r="B89" s="3">
        <v>0</v>
      </c>
      <c r="C89">
        <f t="shared" si="2"/>
        <v>369</v>
      </c>
      <c r="D89" s="1">
        <f t="shared" si="3"/>
        <v>0</v>
      </c>
    </row>
    <row r="90" spans="1:4">
      <c r="A90" s="6">
        <v>371</v>
      </c>
      <c r="B90" s="3">
        <v>50000</v>
      </c>
      <c r="C90">
        <f t="shared" si="2"/>
        <v>371</v>
      </c>
      <c r="D90" s="1">
        <f t="shared" si="3"/>
        <v>50000</v>
      </c>
    </row>
    <row r="91" spans="1:4">
      <c r="A91" s="6">
        <v>372</v>
      </c>
      <c r="B91" s="3">
        <v>0</v>
      </c>
      <c r="C91">
        <f t="shared" si="2"/>
        <v>372</v>
      </c>
      <c r="D91" s="1">
        <f t="shared" si="3"/>
        <v>0</v>
      </c>
    </row>
    <row r="92" spans="1:4">
      <c r="A92" s="6">
        <v>375</v>
      </c>
      <c r="B92" s="3">
        <v>50000</v>
      </c>
      <c r="C92">
        <f t="shared" si="2"/>
        <v>375</v>
      </c>
      <c r="D92" s="1">
        <f t="shared" si="3"/>
        <v>50000</v>
      </c>
    </row>
    <row r="93" spans="1:4">
      <c r="A93" s="6">
        <v>378</v>
      </c>
      <c r="B93" s="3">
        <v>0</v>
      </c>
      <c r="C93">
        <f t="shared" si="2"/>
        <v>378</v>
      </c>
      <c r="D93" s="1">
        <f t="shared" si="3"/>
        <v>0</v>
      </c>
    </row>
    <row r="94" spans="1:4">
      <c r="A94" s="6">
        <v>379</v>
      </c>
      <c r="B94" s="3">
        <v>0</v>
      </c>
      <c r="C94">
        <f t="shared" si="2"/>
        <v>379</v>
      </c>
      <c r="D94" s="1">
        <f t="shared" si="3"/>
        <v>0</v>
      </c>
    </row>
    <row r="95" spans="1:4">
      <c r="A95" s="6">
        <v>381</v>
      </c>
      <c r="B95" s="3">
        <v>200000</v>
      </c>
      <c r="C95">
        <f t="shared" si="2"/>
        <v>381</v>
      </c>
      <c r="D95" s="1">
        <f t="shared" si="3"/>
        <v>200000</v>
      </c>
    </row>
    <row r="96" spans="1:4">
      <c r="A96" s="6">
        <v>382</v>
      </c>
      <c r="B96" s="3">
        <v>1150000</v>
      </c>
      <c r="C96">
        <f t="shared" si="2"/>
        <v>382</v>
      </c>
      <c r="D96" s="1">
        <f t="shared" si="3"/>
        <v>1150000</v>
      </c>
    </row>
    <row r="97" spans="1:4">
      <c r="A97" s="6">
        <v>383</v>
      </c>
      <c r="B97" s="3">
        <v>100000</v>
      </c>
      <c r="C97">
        <f t="shared" si="2"/>
        <v>383</v>
      </c>
      <c r="D97" s="1">
        <f t="shared" si="3"/>
        <v>100000</v>
      </c>
    </row>
    <row r="98" spans="1:4">
      <c r="A98" s="6">
        <v>384</v>
      </c>
      <c r="B98" s="3">
        <v>100000</v>
      </c>
      <c r="C98">
        <f t="shared" si="2"/>
        <v>384</v>
      </c>
      <c r="D98" s="1">
        <f t="shared" si="3"/>
        <v>100000</v>
      </c>
    </row>
    <row r="99" spans="1:4">
      <c r="A99" s="6">
        <v>385</v>
      </c>
      <c r="B99" s="3">
        <v>100000</v>
      </c>
      <c r="C99">
        <f t="shared" si="2"/>
        <v>385</v>
      </c>
      <c r="D99" s="1">
        <f t="shared" si="3"/>
        <v>100000</v>
      </c>
    </row>
    <row r="100" spans="1:4">
      <c r="A100" s="6">
        <v>391</v>
      </c>
      <c r="B100" s="3">
        <v>750000</v>
      </c>
      <c r="C100">
        <f t="shared" si="2"/>
        <v>391</v>
      </c>
      <c r="D100" s="1">
        <f t="shared" si="3"/>
        <v>750000</v>
      </c>
    </row>
    <row r="101" spans="1:4">
      <c r="A101" s="6">
        <v>392</v>
      </c>
      <c r="B101" s="3">
        <v>1400000</v>
      </c>
      <c r="C101">
        <f t="shared" si="2"/>
        <v>392</v>
      </c>
      <c r="D101" s="1">
        <f t="shared" si="3"/>
        <v>1400000</v>
      </c>
    </row>
    <row r="102" spans="1:4">
      <c r="A102" s="6">
        <v>394</v>
      </c>
      <c r="B102" s="3">
        <v>5000000</v>
      </c>
      <c r="C102">
        <f t="shared" si="2"/>
        <v>394</v>
      </c>
      <c r="D102" s="1">
        <f t="shared" si="3"/>
        <v>5000000</v>
      </c>
    </row>
    <row r="103" spans="1:4">
      <c r="A103" s="6">
        <v>395</v>
      </c>
      <c r="B103" s="3">
        <v>250000</v>
      </c>
      <c r="C103">
        <f t="shared" si="2"/>
        <v>395</v>
      </c>
      <c r="D103" s="1">
        <f t="shared" si="3"/>
        <v>250000</v>
      </c>
    </row>
    <row r="104" spans="1:4">
      <c r="A104" s="6">
        <v>396</v>
      </c>
      <c r="B104" s="3">
        <v>50000</v>
      </c>
      <c r="C104">
        <f t="shared" si="2"/>
        <v>396</v>
      </c>
      <c r="D104" s="1">
        <f t="shared" si="3"/>
        <v>50000</v>
      </c>
    </row>
    <row r="105" spans="1:4">
      <c r="A105" s="6">
        <v>398</v>
      </c>
      <c r="B105" s="3">
        <v>21999999.999999989</v>
      </c>
      <c r="C105">
        <f t="shared" si="2"/>
        <v>398</v>
      </c>
      <c r="D105" s="1">
        <f t="shared" si="3"/>
        <v>21999999.999999989</v>
      </c>
    </row>
    <row r="106" spans="1:4">
      <c r="A106" s="6">
        <v>421</v>
      </c>
      <c r="B106" s="3">
        <v>0</v>
      </c>
      <c r="C106">
        <f t="shared" si="2"/>
        <v>421</v>
      </c>
      <c r="D106" s="1">
        <f t="shared" si="3"/>
        <v>0</v>
      </c>
    </row>
    <row r="107" spans="1:4">
      <c r="A107" s="6">
        <v>441</v>
      </c>
      <c r="B107" s="3">
        <v>22000000</v>
      </c>
      <c r="C107">
        <f t="shared" si="2"/>
        <v>441</v>
      </c>
      <c r="D107" s="1">
        <f t="shared" si="3"/>
        <v>22000000</v>
      </c>
    </row>
    <row r="108" spans="1:4">
      <c r="A108" s="6">
        <v>442</v>
      </c>
      <c r="B108" s="3">
        <v>1000000</v>
      </c>
      <c r="C108">
        <f t="shared" si="2"/>
        <v>442</v>
      </c>
      <c r="D108" s="1">
        <f t="shared" si="3"/>
        <v>1000000</v>
      </c>
    </row>
    <row r="109" spans="1:4">
      <c r="A109" s="6">
        <v>443</v>
      </c>
      <c r="B109" s="3">
        <v>1000000</v>
      </c>
      <c r="C109">
        <f t="shared" si="2"/>
        <v>443</v>
      </c>
      <c r="D109" s="1">
        <f t="shared" si="3"/>
        <v>1000000</v>
      </c>
    </row>
    <row r="110" spans="1:4">
      <c r="A110" s="6">
        <v>445</v>
      </c>
      <c r="B110" s="3">
        <v>3000000</v>
      </c>
      <c r="C110">
        <f t="shared" si="2"/>
        <v>445</v>
      </c>
      <c r="D110" s="1">
        <f t="shared" si="3"/>
        <v>3000000</v>
      </c>
    </row>
    <row r="111" spans="1:4">
      <c r="A111" s="6">
        <v>448</v>
      </c>
      <c r="B111" s="3">
        <v>3000000</v>
      </c>
      <c r="C111">
        <f t="shared" si="2"/>
        <v>448</v>
      </c>
      <c r="D111" s="1">
        <f t="shared" si="3"/>
        <v>3000000</v>
      </c>
    </row>
    <row r="112" spans="1:4">
      <c r="A112" s="6">
        <v>451</v>
      </c>
      <c r="B112" s="3">
        <v>4328678</v>
      </c>
      <c r="C112">
        <f t="shared" si="2"/>
        <v>451</v>
      </c>
      <c r="D112" s="1">
        <f t="shared" si="3"/>
        <v>4328678</v>
      </c>
    </row>
    <row r="113" spans="1:4">
      <c r="A113" s="6">
        <v>452</v>
      </c>
      <c r="B113" s="3">
        <v>473515</v>
      </c>
      <c r="C113">
        <f t="shared" si="2"/>
        <v>452</v>
      </c>
      <c r="D113" s="1">
        <f t="shared" si="3"/>
        <v>473515</v>
      </c>
    </row>
    <row r="114" spans="1:4">
      <c r="A114" s="6">
        <v>481</v>
      </c>
      <c r="B114" s="3">
        <v>200000</v>
      </c>
      <c r="C114">
        <f t="shared" si="2"/>
        <v>481</v>
      </c>
      <c r="D114" s="1">
        <f t="shared" si="3"/>
        <v>200000</v>
      </c>
    </row>
    <row r="115" spans="1:4">
      <c r="A115" s="6">
        <v>511</v>
      </c>
      <c r="B115" s="3">
        <v>500000</v>
      </c>
      <c r="C115">
        <f t="shared" si="2"/>
        <v>511</v>
      </c>
      <c r="D115" s="1">
        <f t="shared" si="3"/>
        <v>500000</v>
      </c>
    </row>
    <row r="116" spans="1:4">
      <c r="A116" s="6">
        <v>512</v>
      </c>
      <c r="B116" s="3">
        <v>100000</v>
      </c>
      <c r="C116">
        <f t="shared" si="2"/>
        <v>512</v>
      </c>
      <c r="D116" s="1">
        <f t="shared" si="3"/>
        <v>100000</v>
      </c>
    </row>
    <row r="117" spans="1:4">
      <c r="A117" s="6">
        <v>515</v>
      </c>
      <c r="B117" s="3">
        <v>1500000</v>
      </c>
      <c r="C117">
        <f t="shared" si="2"/>
        <v>515</v>
      </c>
      <c r="D117" s="1">
        <f t="shared" si="3"/>
        <v>1500000</v>
      </c>
    </row>
    <row r="118" spans="1:4">
      <c r="A118" s="6">
        <v>519</v>
      </c>
      <c r="B118" s="3">
        <v>500000</v>
      </c>
      <c r="C118">
        <f t="shared" si="2"/>
        <v>519</v>
      </c>
      <c r="D118" s="1">
        <f t="shared" si="3"/>
        <v>500000</v>
      </c>
    </row>
    <row r="119" spans="1:4">
      <c r="A119" s="6">
        <v>521</v>
      </c>
      <c r="B119" s="3">
        <v>50000</v>
      </c>
      <c r="C119">
        <f t="shared" si="2"/>
        <v>521</v>
      </c>
      <c r="D119" s="1">
        <f t="shared" si="3"/>
        <v>50000</v>
      </c>
    </row>
    <row r="120" spans="1:4">
      <c r="A120" s="6">
        <v>522</v>
      </c>
      <c r="B120" s="3">
        <v>500000</v>
      </c>
      <c r="C120">
        <f t="shared" si="2"/>
        <v>522</v>
      </c>
      <c r="D120" s="1">
        <f t="shared" si="3"/>
        <v>500000</v>
      </c>
    </row>
    <row r="121" spans="1:4">
      <c r="A121" s="6">
        <v>523</v>
      </c>
      <c r="B121" s="3">
        <v>100000</v>
      </c>
      <c r="C121">
        <f t="shared" si="2"/>
        <v>523</v>
      </c>
      <c r="D121" s="1">
        <f t="shared" si="3"/>
        <v>100000</v>
      </c>
    </row>
    <row r="122" spans="1:4">
      <c r="A122" s="6">
        <v>529</v>
      </c>
      <c r="B122" s="3">
        <v>2000000</v>
      </c>
      <c r="C122">
        <f t="shared" si="2"/>
        <v>529</v>
      </c>
      <c r="D122" s="1">
        <f t="shared" si="3"/>
        <v>2000000</v>
      </c>
    </row>
    <row r="123" spans="1:4">
      <c r="A123" s="6">
        <v>531</v>
      </c>
      <c r="B123" s="3">
        <v>1000000</v>
      </c>
      <c r="C123">
        <f t="shared" si="2"/>
        <v>531</v>
      </c>
      <c r="D123" s="1">
        <f t="shared" si="3"/>
        <v>1000000</v>
      </c>
    </row>
    <row r="124" spans="1:4">
      <c r="A124" s="6">
        <v>541</v>
      </c>
      <c r="B124" s="3">
        <v>4500000</v>
      </c>
      <c r="C124">
        <f t="shared" si="2"/>
        <v>541</v>
      </c>
      <c r="D124" s="1">
        <f t="shared" si="3"/>
        <v>4500000</v>
      </c>
    </row>
    <row r="125" spans="1:4">
      <c r="A125" s="6">
        <v>542</v>
      </c>
      <c r="B125" s="3">
        <v>500000</v>
      </c>
      <c r="C125">
        <f t="shared" si="2"/>
        <v>542</v>
      </c>
      <c r="D125" s="1">
        <f t="shared" si="3"/>
        <v>500000</v>
      </c>
    </row>
    <row r="126" spans="1:4">
      <c r="A126" s="6">
        <v>549</v>
      </c>
      <c r="B126" s="3">
        <v>500000</v>
      </c>
      <c r="C126">
        <f t="shared" si="2"/>
        <v>549</v>
      </c>
      <c r="D126" s="1">
        <f t="shared" si="3"/>
        <v>500000</v>
      </c>
    </row>
    <row r="127" spans="1:4">
      <c r="A127" s="6">
        <v>551</v>
      </c>
      <c r="B127" s="3">
        <v>500000</v>
      </c>
      <c r="C127">
        <f t="shared" si="2"/>
        <v>551</v>
      </c>
      <c r="D127" s="1">
        <f t="shared" si="3"/>
        <v>500000</v>
      </c>
    </row>
    <row r="128" spans="1:4">
      <c r="A128" s="6">
        <v>567</v>
      </c>
      <c r="B128" s="3">
        <v>200000</v>
      </c>
      <c r="C128">
        <f t="shared" si="2"/>
        <v>567</v>
      </c>
      <c r="D128" s="1">
        <f t="shared" si="3"/>
        <v>200000</v>
      </c>
    </row>
    <row r="129" spans="1:4">
      <c r="A129" s="6">
        <v>591</v>
      </c>
      <c r="B129" s="3">
        <v>250000</v>
      </c>
      <c r="C129">
        <f t="shared" si="2"/>
        <v>591</v>
      </c>
      <c r="D129" s="1">
        <f t="shared" si="3"/>
        <v>250000</v>
      </c>
    </row>
    <row r="130" spans="1:4">
      <c r="A130" s="6">
        <v>613</v>
      </c>
      <c r="B130" s="3">
        <v>7000000</v>
      </c>
      <c r="C130">
        <f t="shared" si="2"/>
        <v>613</v>
      </c>
      <c r="D130" s="1">
        <f t="shared" si="3"/>
        <v>7000000</v>
      </c>
    </row>
    <row r="131" spans="1:4">
      <c r="A131" s="6">
        <v>614</v>
      </c>
      <c r="B131" s="3">
        <v>0</v>
      </c>
      <c r="C131">
        <f t="shared" si="2"/>
        <v>614</v>
      </c>
      <c r="D131" s="1">
        <f t="shared" si="3"/>
        <v>0</v>
      </c>
    </row>
    <row r="132" spans="1:4">
      <c r="A132" s="6">
        <v>615</v>
      </c>
      <c r="B132" s="3">
        <v>30000000</v>
      </c>
      <c r="C132">
        <f t="shared" si="2"/>
        <v>615</v>
      </c>
      <c r="D132" s="1">
        <f t="shared" si="3"/>
        <v>30000000</v>
      </c>
    </row>
    <row r="133" spans="1:4">
      <c r="A133" s="6">
        <v>616</v>
      </c>
      <c r="B133" s="3">
        <v>0</v>
      </c>
      <c r="C133">
        <f t="shared" ref="C133:C146" si="4">+A133</f>
        <v>616</v>
      </c>
      <c r="D133" s="1">
        <f t="shared" ref="D133:D146" si="5">+B133</f>
        <v>0</v>
      </c>
    </row>
    <row r="134" spans="1:4">
      <c r="A134" s="6">
        <v>617</v>
      </c>
      <c r="B134" s="3">
        <v>0</v>
      </c>
      <c r="C134">
        <f t="shared" si="4"/>
        <v>617</v>
      </c>
      <c r="D134" s="1">
        <f t="shared" si="5"/>
        <v>0</v>
      </c>
    </row>
    <row r="135" spans="1:4">
      <c r="A135" s="6">
        <v>623</v>
      </c>
      <c r="B135" s="3">
        <v>0</v>
      </c>
      <c r="C135">
        <f t="shared" si="4"/>
        <v>623</v>
      </c>
      <c r="D135" s="1">
        <f t="shared" si="5"/>
        <v>0</v>
      </c>
    </row>
    <row r="136" spans="1:4">
      <c r="A136" s="6">
        <v>911</v>
      </c>
      <c r="B136" s="3">
        <v>26089195</v>
      </c>
      <c r="C136">
        <f t="shared" si="4"/>
        <v>911</v>
      </c>
      <c r="D136" s="1">
        <f t="shared" si="5"/>
        <v>26089195</v>
      </c>
    </row>
    <row r="137" spans="1:4">
      <c r="A137" s="6">
        <v>921</v>
      </c>
      <c r="B137" s="3">
        <v>5537354</v>
      </c>
      <c r="C137">
        <f t="shared" si="4"/>
        <v>921</v>
      </c>
      <c r="D137" s="1">
        <f t="shared" si="5"/>
        <v>5537354</v>
      </c>
    </row>
    <row r="138" spans="1:4">
      <c r="A138" s="6">
        <v>991</v>
      </c>
      <c r="B138" s="3">
        <v>197179</v>
      </c>
      <c r="C138">
        <f t="shared" si="4"/>
        <v>991</v>
      </c>
      <c r="D138" s="1">
        <f t="shared" si="5"/>
        <v>197179</v>
      </c>
    </row>
    <row r="139" spans="1:4">
      <c r="A139" s="6">
        <v>532</v>
      </c>
      <c r="B139" s="3">
        <v>500000</v>
      </c>
      <c r="C139">
        <f t="shared" si="4"/>
        <v>532</v>
      </c>
      <c r="D139" s="1">
        <f t="shared" si="5"/>
        <v>500000</v>
      </c>
    </row>
    <row r="140" spans="1:4">
      <c r="A140" s="6">
        <v>564</v>
      </c>
      <c r="B140" s="3">
        <v>300000</v>
      </c>
      <c r="C140">
        <f t="shared" si="4"/>
        <v>564</v>
      </c>
      <c r="D140" s="1">
        <f t="shared" si="5"/>
        <v>300000</v>
      </c>
    </row>
    <row r="141" spans="1:4">
      <c r="A141" s="6">
        <v>566</v>
      </c>
      <c r="B141" s="3">
        <v>1000000</v>
      </c>
      <c r="C141">
        <f t="shared" si="4"/>
        <v>566</v>
      </c>
      <c r="D141" s="1">
        <f t="shared" si="5"/>
        <v>1000000</v>
      </c>
    </row>
    <row r="142" spans="1:4">
      <c r="A142" s="6">
        <v>593</v>
      </c>
      <c r="B142" s="3">
        <v>250000</v>
      </c>
      <c r="C142">
        <f t="shared" si="4"/>
        <v>593</v>
      </c>
      <c r="D142" s="1">
        <f t="shared" si="5"/>
        <v>250000</v>
      </c>
    </row>
    <row r="143" spans="1:4">
      <c r="A143" s="6">
        <v>594</v>
      </c>
      <c r="B143" s="3">
        <v>0</v>
      </c>
      <c r="C143">
        <f t="shared" si="4"/>
        <v>594</v>
      </c>
      <c r="D143" s="1">
        <f t="shared" si="5"/>
        <v>0</v>
      </c>
    </row>
    <row r="144" spans="1:4">
      <c r="A144" s="6">
        <v>619</v>
      </c>
      <c r="B144" s="3">
        <v>7711563</v>
      </c>
      <c r="C144">
        <f t="shared" si="4"/>
        <v>619</v>
      </c>
      <c r="D144" s="1">
        <f t="shared" si="5"/>
        <v>7711563</v>
      </c>
    </row>
    <row r="145" spans="1:4">
      <c r="A145" s="6">
        <v>433</v>
      </c>
      <c r="B145" s="3">
        <v>5000000</v>
      </c>
      <c r="C145">
        <f t="shared" si="4"/>
        <v>433</v>
      </c>
      <c r="D145" s="1">
        <f t="shared" si="5"/>
        <v>5000000</v>
      </c>
    </row>
    <row r="146" spans="1:4">
      <c r="A146" s="6">
        <v>439</v>
      </c>
      <c r="B146" s="3">
        <v>5320000</v>
      </c>
      <c r="C146">
        <f t="shared" si="4"/>
        <v>439</v>
      </c>
      <c r="D146" s="1">
        <f t="shared" si="5"/>
        <v>5320000</v>
      </c>
    </row>
    <row r="147" spans="1:4">
      <c r="A147" s="6">
        <v>578</v>
      </c>
      <c r="B147" s="3">
        <v>1000000</v>
      </c>
      <c r="C147">
        <f t="shared" ref="C147" si="6">+A147</f>
        <v>578</v>
      </c>
      <c r="D147" s="1">
        <f t="shared" ref="D147" si="7">+B147</f>
        <v>1000000</v>
      </c>
    </row>
    <row r="148" spans="1:4">
      <c r="A148" s="6">
        <v>321</v>
      </c>
      <c r="B148" s="3">
        <v>500000</v>
      </c>
      <c r="C148">
        <f t="shared" ref="C148:C149" si="8">+A148</f>
        <v>321</v>
      </c>
      <c r="D148" s="1">
        <f t="shared" ref="D148:D149" si="9">+B148</f>
        <v>500000</v>
      </c>
    </row>
    <row r="149" spans="1:4">
      <c r="A149" s="6">
        <v>581</v>
      </c>
      <c r="B149" s="3">
        <v>6500000</v>
      </c>
      <c r="C149">
        <f t="shared" si="8"/>
        <v>581</v>
      </c>
      <c r="D149" s="1">
        <f t="shared" si="9"/>
        <v>6500000</v>
      </c>
    </row>
    <row r="150" spans="1:4">
      <c r="A150" s="6" t="s">
        <v>4</v>
      </c>
      <c r="B150" s="3">
        <v>729307610</v>
      </c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Proyecciones</vt:lpstr>
      <vt:lpstr>CUENTA FF</vt:lpstr>
      <vt:lpstr>Proyeccion de Egresos 2023</vt:lpstr>
      <vt:lpstr>Proyeccion de Egresos</vt:lpstr>
      <vt:lpstr>PLANTILLA 2023</vt:lpstr>
      <vt:lpstr>CLAS FUENTE FIN</vt:lpstr>
      <vt:lpstr>CLAS OBJETO DEL GASTO</vt:lpstr>
      <vt:lpstr>BASE</vt:lpstr>
      <vt:lpstr>DIN PARTIDA</vt:lpstr>
      <vt:lpstr>Plantilla</vt:lpstr>
      <vt:lpstr>CLAS TIPO GASTO</vt:lpstr>
      <vt:lpstr>CLAS ADMIN</vt:lpstr>
      <vt:lpstr>DIN FINALIDAD</vt:lpstr>
      <vt:lpstr>CLAS PROGRAMATICA</vt:lpstr>
      <vt:lpstr>DIN PROGRAMÁTICO</vt:lpstr>
      <vt:lpstr>CLAS FUNCIONAL</vt:lpstr>
      <vt:lpstr>Programático</vt:lpstr>
      <vt:lpstr>Unidad Resp</vt:lpstr>
      <vt:lpstr>DIN PARTIDAS</vt:lpstr>
      <vt:lpstr>FINALIDAD</vt:lpstr>
      <vt:lpstr>DIN SUBFUNCIÓN</vt:lpstr>
      <vt:lpstr>CATÁLOGO</vt:lpstr>
      <vt:lpstr>DIN 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SAENZ</dc:creator>
  <cp:lastModifiedBy>Len</cp:lastModifiedBy>
  <cp:lastPrinted>2019-11-29T01:29:13Z</cp:lastPrinted>
  <dcterms:created xsi:type="dcterms:W3CDTF">2018-10-31T20:02:12Z</dcterms:created>
  <dcterms:modified xsi:type="dcterms:W3CDTF">2022-12-19T19:35:40Z</dcterms:modified>
</cp:coreProperties>
</file>